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200" windowHeight="10880" activeTab="4"/>
  </bookViews>
  <sheets>
    <sheet name="Дети" sheetId="3" r:id="rId1"/>
    <sheet name="Платные" sheetId="1" r:id="rId2"/>
    <sheet name="Возмещение" sheetId="4" r:id="rId3"/>
    <sheet name="Утилизация" sheetId="5" r:id="rId4"/>
    <sheet name="СВОД" sheetId="2" r:id="rId5"/>
  </sheets>
  <definedNames>
    <definedName name="_xlnm.Print_Area" localSheetId="1">Платные!$A$1:$G$99</definedName>
  </definedNames>
  <calcPr calcId="145621"/>
</workbook>
</file>

<file path=xl/calcChain.xml><?xml version="1.0" encoding="utf-8"?>
<calcChain xmlns="http://schemas.openxmlformats.org/spreadsheetml/2006/main">
  <c r="C34" i="4" l="1"/>
  <c r="C35" i="4"/>
  <c r="C69" i="1" l="1"/>
  <c r="E69" i="1" l="1"/>
  <c r="F93" i="1" l="1"/>
  <c r="C93" i="1" l="1"/>
  <c r="C85" i="1"/>
  <c r="C79" i="1"/>
  <c r="C64" i="1"/>
  <c r="C41" i="1"/>
  <c r="C26" i="1"/>
  <c r="C20" i="1"/>
  <c r="E93" i="1" l="1"/>
  <c r="F85" i="1" l="1"/>
  <c r="E85" i="1" l="1"/>
  <c r="F69" i="1" l="1"/>
  <c r="E20" i="1" l="1"/>
  <c r="F20" i="1"/>
  <c r="E26" i="1"/>
  <c r="F26" i="1"/>
  <c r="F35" i="4"/>
  <c r="E79" i="1" l="1"/>
  <c r="F79" i="1"/>
  <c r="F34" i="4" l="1"/>
  <c r="E34" i="4"/>
  <c r="E34" i="2" s="1"/>
  <c r="F94" i="1" l="1"/>
  <c r="E94" i="1"/>
  <c r="E41" i="1" l="1"/>
  <c r="F41" i="1" l="1"/>
  <c r="E35" i="4" l="1"/>
  <c r="C91" i="1" l="1"/>
  <c r="E91" i="5" l="1"/>
  <c r="C91" i="5"/>
  <c r="F26" i="3" l="1"/>
  <c r="F20" i="3"/>
  <c r="I18" i="1" l="1"/>
  <c r="I20" i="1"/>
  <c r="I22" i="1"/>
  <c r="I23" i="1"/>
  <c r="I24" i="1"/>
  <c r="I25" i="1"/>
  <c r="I26" i="1"/>
  <c r="I28" i="1"/>
  <c r="I29" i="1"/>
  <c r="I32" i="1"/>
  <c r="I33" i="1"/>
  <c r="I34" i="1"/>
  <c r="I35" i="1"/>
  <c r="I37" i="1"/>
  <c r="I38" i="1"/>
  <c r="I39" i="1"/>
  <c r="I41" i="1"/>
  <c r="I43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60" i="1"/>
  <c r="I61" i="1"/>
  <c r="I62" i="1"/>
  <c r="I63" i="1"/>
  <c r="I65" i="1"/>
  <c r="I66" i="1"/>
  <c r="I68" i="1"/>
  <c r="I69" i="1"/>
  <c r="I70" i="1"/>
  <c r="I73" i="1"/>
  <c r="I74" i="1"/>
  <c r="I75" i="1"/>
  <c r="I76" i="1"/>
  <c r="I77" i="1"/>
  <c r="I79" i="1"/>
  <c r="I80" i="1"/>
  <c r="I81" i="1"/>
  <c r="I82" i="1"/>
  <c r="I85" i="1"/>
  <c r="I88" i="1"/>
  <c r="I89" i="1"/>
  <c r="I90" i="1"/>
  <c r="I91" i="1"/>
  <c r="I92" i="1"/>
  <c r="I93" i="1"/>
  <c r="I94" i="1"/>
  <c r="I64" i="1" l="1"/>
  <c r="M17" i="1" l="1"/>
  <c r="D31" i="1" l="1"/>
  <c r="E31" i="1"/>
  <c r="F31" i="1"/>
  <c r="C31" i="1"/>
  <c r="I31" i="1" l="1"/>
  <c r="C79" i="3"/>
  <c r="E79" i="3"/>
  <c r="F79" i="3"/>
  <c r="G18" i="2" l="1"/>
  <c r="F18" i="2"/>
  <c r="F20" i="2"/>
  <c r="F22" i="2"/>
  <c r="F23" i="2"/>
  <c r="F24" i="2"/>
  <c r="F25" i="2"/>
  <c r="F26" i="2"/>
  <c r="F28" i="2"/>
  <c r="F29" i="2"/>
  <c r="F32" i="2"/>
  <c r="F33" i="2"/>
  <c r="F34" i="2"/>
  <c r="F35" i="2"/>
  <c r="F37" i="2"/>
  <c r="F38" i="2"/>
  <c r="F39" i="2"/>
  <c r="F41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60" i="2"/>
  <c r="F61" i="2"/>
  <c r="F62" i="2"/>
  <c r="F63" i="2"/>
  <c r="F64" i="2"/>
  <c r="F65" i="2"/>
  <c r="F66" i="2"/>
  <c r="F68" i="2"/>
  <c r="F69" i="2"/>
  <c r="F70" i="2"/>
  <c r="F73" i="2"/>
  <c r="F74" i="2"/>
  <c r="F75" i="2"/>
  <c r="F76" i="2"/>
  <c r="F77" i="2"/>
  <c r="F79" i="2"/>
  <c r="F80" i="2"/>
  <c r="F81" i="2"/>
  <c r="F82" i="2"/>
  <c r="F85" i="2"/>
  <c r="F88" i="2"/>
  <c r="F89" i="2"/>
  <c r="F90" i="2"/>
  <c r="F91" i="2"/>
  <c r="F92" i="2"/>
  <c r="F93" i="2"/>
  <c r="F94" i="2"/>
  <c r="C18" i="2"/>
  <c r="C20" i="2"/>
  <c r="C22" i="2"/>
  <c r="C23" i="2"/>
  <c r="C24" i="2"/>
  <c r="C26" i="2"/>
  <c r="C28" i="2"/>
  <c r="C29" i="2"/>
  <c r="C32" i="2"/>
  <c r="C33" i="2"/>
  <c r="C34" i="2"/>
  <c r="C35" i="2"/>
  <c r="C37" i="2"/>
  <c r="C38" i="2"/>
  <c r="C39" i="2"/>
  <c r="C41" i="2"/>
  <c r="C43" i="2"/>
  <c r="C44" i="2"/>
  <c r="C45" i="2"/>
  <c r="C46" i="2"/>
  <c r="C47" i="2"/>
  <c r="C48" i="2"/>
  <c r="C49" i="2"/>
  <c r="C51" i="2"/>
  <c r="C52" i="2"/>
  <c r="C53" i="2"/>
  <c r="C54" i="2"/>
  <c r="C55" i="2"/>
  <c r="C56" i="2"/>
  <c r="C57" i="2"/>
  <c r="C60" i="2"/>
  <c r="C61" i="2"/>
  <c r="C62" i="2"/>
  <c r="C63" i="2"/>
  <c r="C64" i="2"/>
  <c r="C65" i="2"/>
  <c r="C66" i="2"/>
  <c r="C68" i="2"/>
  <c r="C69" i="2"/>
  <c r="C70" i="2"/>
  <c r="C73" i="2"/>
  <c r="C74" i="2"/>
  <c r="C75" i="2"/>
  <c r="C76" i="2"/>
  <c r="C77" i="2"/>
  <c r="C80" i="2"/>
  <c r="C81" i="2"/>
  <c r="C82" i="2"/>
  <c r="C85" i="2"/>
  <c r="C88" i="2"/>
  <c r="C89" i="2"/>
  <c r="C90" i="2"/>
  <c r="C91" i="2"/>
  <c r="C92" i="2"/>
  <c r="C94" i="2"/>
  <c r="E18" i="2"/>
  <c r="E20" i="2"/>
  <c r="E22" i="2"/>
  <c r="E23" i="2"/>
  <c r="E24" i="2"/>
  <c r="E25" i="2"/>
  <c r="E26" i="2"/>
  <c r="E28" i="2"/>
  <c r="E29" i="2"/>
  <c r="E32" i="2"/>
  <c r="E33" i="2"/>
  <c r="E35" i="2"/>
  <c r="E37" i="2"/>
  <c r="E38" i="2"/>
  <c r="E39" i="2"/>
  <c r="E41" i="2"/>
  <c r="E43" i="2"/>
  <c r="E44" i="2"/>
  <c r="E45" i="2"/>
  <c r="E46" i="2"/>
  <c r="E47" i="2"/>
  <c r="E48" i="2"/>
  <c r="E49" i="2"/>
  <c r="E51" i="2"/>
  <c r="E52" i="2"/>
  <c r="E53" i="2"/>
  <c r="E54" i="2"/>
  <c r="E55" i="2"/>
  <c r="E56" i="2"/>
  <c r="E57" i="2"/>
  <c r="E60" i="2"/>
  <c r="E61" i="2"/>
  <c r="E62" i="2"/>
  <c r="E63" i="2"/>
  <c r="E64" i="2"/>
  <c r="E65" i="2"/>
  <c r="E66" i="2"/>
  <c r="E68" i="2"/>
  <c r="E69" i="2"/>
  <c r="E70" i="2"/>
  <c r="E73" i="2"/>
  <c r="E74" i="2"/>
  <c r="E75" i="2"/>
  <c r="E76" i="2"/>
  <c r="E77" i="2"/>
  <c r="E79" i="2"/>
  <c r="E80" i="2"/>
  <c r="E81" i="2"/>
  <c r="E82" i="2"/>
  <c r="E85" i="2"/>
  <c r="E88" i="2"/>
  <c r="E89" i="2"/>
  <c r="E90" i="2"/>
  <c r="E91" i="2"/>
  <c r="E92" i="2"/>
  <c r="E93" i="2"/>
  <c r="E94" i="2"/>
  <c r="D91" i="2" l="1"/>
  <c r="G94" i="5"/>
  <c r="G93" i="5"/>
  <c r="G92" i="5"/>
  <c r="G91" i="5"/>
  <c r="G90" i="5"/>
  <c r="G89" i="5"/>
  <c r="G88" i="5"/>
  <c r="F87" i="5"/>
  <c r="F86" i="5" s="1"/>
  <c r="E87" i="5"/>
  <c r="E86" i="5" s="1"/>
  <c r="D87" i="5"/>
  <c r="C87" i="5"/>
  <c r="C86" i="5" s="1"/>
  <c r="D86" i="5"/>
  <c r="G85" i="5"/>
  <c r="F84" i="5"/>
  <c r="E84" i="5"/>
  <c r="D84" i="5"/>
  <c r="D83" i="5" s="1"/>
  <c r="C84" i="5"/>
  <c r="G82" i="5"/>
  <c r="G81" i="5"/>
  <c r="G80" i="5"/>
  <c r="G79" i="5"/>
  <c r="F78" i="5"/>
  <c r="E78" i="5"/>
  <c r="D78" i="5"/>
  <c r="C78" i="5"/>
  <c r="G77" i="5"/>
  <c r="G76" i="5"/>
  <c r="G75" i="5"/>
  <c r="G74" i="5"/>
  <c r="G73" i="5"/>
  <c r="F72" i="5"/>
  <c r="F71" i="5" s="1"/>
  <c r="E72" i="5"/>
  <c r="E71" i="5" s="1"/>
  <c r="D72" i="5"/>
  <c r="D71" i="5" s="1"/>
  <c r="C72" i="5"/>
  <c r="C71" i="5" s="1"/>
  <c r="G70" i="5"/>
  <c r="G69" i="5"/>
  <c r="G68" i="5"/>
  <c r="F67" i="5"/>
  <c r="E67" i="5"/>
  <c r="D67" i="5"/>
  <c r="C67" i="5"/>
  <c r="G66" i="5"/>
  <c r="G65" i="5"/>
  <c r="G64" i="5"/>
  <c r="G63" i="5"/>
  <c r="G62" i="5"/>
  <c r="G61" i="5"/>
  <c r="G60" i="5"/>
  <c r="F59" i="5"/>
  <c r="E59" i="5"/>
  <c r="D59" i="5"/>
  <c r="C59" i="5"/>
  <c r="G57" i="5"/>
  <c r="G56" i="5"/>
  <c r="G55" i="5"/>
  <c r="G54" i="5"/>
  <c r="G53" i="5"/>
  <c r="G52" i="5"/>
  <c r="G51" i="5"/>
  <c r="F50" i="5"/>
  <c r="E50" i="5"/>
  <c r="D50" i="5"/>
  <c r="C50" i="5"/>
  <c r="G49" i="5"/>
  <c r="G48" i="5"/>
  <c r="G47" i="5"/>
  <c r="G46" i="5"/>
  <c r="G45" i="5"/>
  <c r="G44" i="5"/>
  <c r="G43" i="5"/>
  <c r="F42" i="5"/>
  <c r="E42" i="5"/>
  <c r="D42" i="5"/>
  <c r="C42" i="5"/>
  <c r="G41" i="5"/>
  <c r="G39" i="5"/>
  <c r="G38" i="5"/>
  <c r="G37" i="5"/>
  <c r="F36" i="5"/>
  <c r="E36" i="5"/>
  <c r="D36" i="5"/>
  <c r="C36" i="5"/>
  <c r="G35" i="5"/>
  <c r="G34" i="5"/>
  <c r="G33" i="5"/>
  <c r="G32" i="5"/>
  <c r="F31" i="5"/>
  <c r="E31" i="5"/>
  <c r="E30" i="5" s="1"/>
  <c r="D31" i="5"/>
  <c r="D30" i="5" s="1"/>
  <c r="C31" i="5"/>
  <c r="C30" i="5" s="1"/>
  <c r="F30" i="5"/>
  <c r="G29" i="5"/>
  <c r="G28" i="5"/>
  <c r="G26" i="5"/>
  <c r="G25" i="5"/>
  <c r="G24" i="5"/>
  <c r="G23" i="5"/>
  <c r="G22" i="5"/>
  <c r="F21" i="5"/>
  <c r="F19" i="5" s="1"/>
  <c r="E21" i="5"/>
  <c r="D21" i="5"/>
  <c r="D19" i="5" s="1"/>
  <c r="C21" i="5"/>
  <c r="C19" i="5" s="1"/>
  <c r="G20" i="5"/>
  <c r="F58" i="5" l="1"/>
  <c r="E40" i="5"/>
  <c r="C40" i="5"/>
  <c r="D58" i="5"/>
  <c r="G71" i="5"/>
  <c r="G67" i="5"/>
  <c r="G78" i="5"/>
  <c r="G84" i="5"/>
  <c r="G21" i="5"/>
  <c r="D40" i="5"/>
  <c r="D27" i="5" s="1"/>
  <c r="D17" i="5" s="1"/>
  <c r="F40" i="5"/>
  <c r="F27" i="5" s="1"/>
  <c r="G50" i="5"/>
  <c r="C83" i="5"/>
  <c r="E19" i="5"/>
  <c r="G19" i="5" s="1"/>
  <c r="G36" i="5"/>
  <c r="G42" i="5"/>
  <c r="C58" i="5"/>
  <c r="E58" i="5"/>
  <c r="G72" i="5"/>
  <c r="F83" i="5"/>
  <c r="G30" i="5"/>
  <c r="G86" i="5"/>
  <c r="E83" i="5"/>
  <c r="G31" i="5"/>
  <c r="G59" i="5"/>
  <c r="G87" i="5"/>
  <c r="G58" i="5" l="1"/>
  <c r="C27" i="5"/>
  <c r="C17" i="5" s="1"/>
  <c r="G40" i="5"/>
  <c r="E27" i="5"/>
  <c r="G27" i="5" s="1"/>
  <c r="F17" i="5"/>
  <c r="G83" i="5"/>
  <c r="E17" i="5" l="1"/>
  <c r="G17" i="5" s="1"/>
  <c r="C93" i="2"/>
  <c r="G94" i="4" l="1"/>
  <c r="G93" i="4"/>
  <c r="G92" i="4"/>
  <c r="G91" i="4"/>
  <c r="G90" i="4"/>
  <c r="G89" i="4"/>
  <c r="G88" i="4"/>
  <c r="F87" i="4"/>
  <c r="F86" i="4" s="1"/>
  <c r="E87" i="4"/>
  <c r="E86" i="4" s="1"/>
  <c r="D87" i="4"/>
  <c r="C87" i="4"/>
  <c r="C86" i="4" s="1"/>
  <c r="D86" i="4"/>
  <c r="G85" i="4"/>
  <c r="F84" i="4"/>
  <c r="E84" i="4"/>
  <c r="D84" i="4"/>
  <c r="D83" i="4" s="1"/>
  <c r="C84" i="4"/>
  <c r="G82" i="4"/>
  <c r="G81" i="4"/>
  <c r="G80" i="4"/>
  <c r="G79" i="4"/>
  <c r="C78" i="4"/>
  <c r="F78" i="4"/>
  <c r="E78" i="4"/>
  <c r="D78" i="4"/>
  <c r="G77" i="4"/>
  <c r="G76" i="4"/>
  <c r="G75" i="4"/>
  <c r="G74" i="4"/>
  <c r="G73" i="4"/>
  <c r="F72" i="4"/>
  <c r="F71" i="4" s="1"/>
  <c r="E72" i="4"/>
  <c r="E71" i="4" s="1"/>
  <c r="G71" i="4" s="1"/>
  <c r="D72" i="4"/>
  <c r="D71" i="4" s="1"/>
  <c r="C72" i="4"/>
  <c r="C71" i="4"/>
  <c r="G70" i="4"/>
  <c r="G69" i="4"/>
  <c r="G68" i="4"/>
  <c r="F67" i="4"/>
  <c r="F58" i="4" s="1"/>
  <c r="E67" i="4"/>
  <c r="D67" i="4"/>
  <c r="C67" i="4"/>
  <c r="G66" i="4"/>
  <c r="G65" i="4"/>
  <c r="G64" i="4"/>
  <c r="G63" i="4"/>
  <c r="G62" i="4"/>
  <c r="G61" i="4"/>
  <c r="G60" i="4"/>
  <c r="F59" i="4"/>
  <c r="E59" i="4"/>
  <c r="D59" i="4"/>
  <c r="C59" i="4"/>
  <c r="G57" i="4"/>
  <c r="G56" i="4"/>
  <c r="G55" i="4"/>
  <c r="G54" i="4"/>
  <c r="G53" i="4"/>
  <c r="G52" i="4"/>
  <c r="G51" i="4"/>
  <c r="F50" i="4"/>
  <c r="E50" i="4"/>
  <c r="D50" i="4"/>
  <c r="C50" i="4"/>
  <c r="G49" i="4"/>
  <c r="G48" i="4"/>
  <c r="G47" i="4"/>
  <c r="G46" i="4"/>
  <c r="G45" i="4"/>
  <c r="G44" i="4"/>
  <c r="G43" i="4"/>
  <c r="F42" i="4"/>
  <c r="E42" i="4"/>
  <c r="D42" i="4"/>
  <c r="C42" i="4"/>
  <c r="G39" i="4"/>
  <c r="G38" i="4"/>
  <c r="G37" i="4"/>
  <c r="F36" i="4"/>
  <c r="E36" i="4"/>
  <c r="D36" i="4"/>
  <c r="C36" i="4"/>
  <c r="G35" i="4"/>
  <c r="G34" i="4"/>
  <c r="G33" i="4"/>
  <c r="G32" i="4"/>
  <c r="F31" i="4"/>
  <c r="F30" i="4" s="1"/>
  <c r="E31" i="4"/>
  <c r="E30" i="4" s="1"/>
  <c r="D31" i="4"/>
  <c r="D30" i="4" s="1"/>
  <c r="C31" i="4"/>
  <c r="C30" i="4" s="1"/>
  <c r="G29" i="4"/>
  <c r="G28" i="4"/>
  <c r="G26" i="4"/>
  <c r="G25" i="4"/>
  <c r="G24" i="4"/>
  <c r="G23" i="4"/>
  <c r="G22" i="4"/>
  <c r="F21" i="4"/>
  <c r="E21" i="4"/>
  <c r="D21" i="4"/>
  <c r="C21" i="4"/>
  <c r="C19" i="4" s="1"/>
  <c r="F19" i="4"/>
  <c r="G20" i="4"/>
  <c r="D19" i="4"/>
  <c r="D58" i="4" l="1"/>
  <c r="G84" i="4"/>
  <c r="C40" i="4"/>
  <c r="E40" i="4"/>
  <c r="F40" i="4"/>
  <c r="G40" i="4" s="1"/>
  <c r="G50" i="4"/>
  <c r="G21" i="4"/>
  <c r="G67" i="4"/>
  <c r="C83" i="4"/>
  <c r="E19" i="4"/>
  <c r="G36" i="4"/>
  <c r="G42" i="4"/>
  <c r="D40" i="4"/>
  <c r="D27" i="4" s="1"/>
  <c r="D17" i="4" s="1"/>
  <c r="C58" i="4"/>
  <c r="G72" i="4"/>
  <c r="G78" i="4"/>
  <c r="F83" i="4"/>
  <c r="E58" i="4"/>
  <c r="E27" i="4" s="1"/>
  <c r="G86" i="4"/>
  <c r="E83" i="4"/>
  <c r="G30" i="4"/>
  <c r="G19" i="4"/>
  <c r="G31" i="4"/>
  <c r="G41" i="4"/>
  <c r="G59" i="4"/>
  <c r="G87" i="4"/>
  <c r="C27" i="4" l="1"/>
  <c r="C17" i="4" s="1"/>
  <c r="F27" i="4"/>
  <c r="F17" i="4" s="1"/>
  <c r="G58" i="4"/>
  <c r="G83" i="4"/>
  <c r="E17" i="4"/>
  <c r="G27" i="4" l="1"/>
  <c r="G17" i="4"/>
  <c r="C79" i="2"/>
  <c r="G94" i="3" l="1"/>
  <c r="G93" i="3"/>
  <c r="G92" i="3"/>
  <c r="G91" i="3"/>
  <c r="G90" i="3"/>
  <c r="G89" i="3"/>
  <c r="G88" i="3"/>
  <c r="F87" i="3"/>
  <c r="E87" i="3"/>
  <c r="D87" i="3"/>
  <c r="C87" i="3"/>
  <c r="C86" i="3" s="1"/>
  <c r="F86" i="3"/>
  <c r="E86" i="3"/>
  <c r="D86" i="3"/>
  <c r="G85" i="3"/>
  <c r="F84" i="3"/>
  <c r="E84" i="3"/>
  <c r="D84" i="3"/>
  <c r="C84" i="3"/>
  <c r="F83" i="3"/>
  <c r="E83" i="3"/>
  <c r="D83" i="3"/>
  <c r="G82" i="3"/>
  <c r="G81" i="3"/>
  <c r="G80" i="3"/>
  <c r="G79" i="3"/>
  <c r="F78" i="3"/>
  <c r="E78" i="3"/>
  <c r="D78" i="3"/>
  <c r="C78" i="3"/>
  <c r="G77" i="3"/>
  <c r="G76" i="3"/>
  <c r="G75" i="3"/>
  <c r="G74" i="3"/>
  <c r="G73" i="3"/>
  <c r="F72" i="3"/>
  <c r="E72" i="3"/>
  <c r="E71" i="3" s="1"/>
  <c r="D72" i="3"/>
  <c r="D71" i="3" s="1"/>
  <c r="C72" i="3"/>
  <c r="C71" i="3" s="1"/>
  <c r="F71" i="3"/>
  <c r="G70" i="3"/>
  <c r="G69" i="3"/>
  <c r="G68" i="3"/>
  <c r="F67" i="3"/>
  <c r="E67" i="3"/>
  <c r="D67" i="3"/>
  <c r="C67" i="3"/>
  <c r="G66" i="3"/>
  <c r="G65" i="3"/>
  <c r="G64" i="3"/>
  <c r="G63" i="3"/>
  <c r="G62" i="3"/>
  <c r="G61" i="3"/>
  <c r="G60" i="3"/>
  <c r="F59" i="3"/>
  <c r="E59" i="3"/>
  <c r="D59" i="3"/>
  <c r="C59" i="3"/>
  <c r="D58" i="3"/>
  <c r="G57" i="3"/>
  <c r="G56" i="3"/>
  <c r="G55" i="3"/>
  <c r="G54" i="3"/>
  <c r="G53" i="3"/>
  <c r="G52" i="3"/>
  <c r="G51" i="3"/>
  <c r="F50" i="3"/>
  <c r="E50" i="3"/>
  <c r="D50" i="3"/>
  <c r="C50" i="3"/>
  <c r="G49" i="3"/>
  <c r="G48" i="3"/>
  <c r="G47" i="3"/>
  <c r="G46" i="3"/>
  <c r="G45" i="3"/>
  <c r="G44" i="3"/>
  <c r="G43" i="3"/>
  <c r="F42" i="3"/>
  <c r="E42" i="3"/>
  <c r="D42" i="3"/>
  <c r="C42" i="3"/>
  <c r="C40" i="3" s="1"/>
  <c r="G41" i="3"/>
  <c r="F40" i="3"/>
  <c r="G39" i="3"/>
  <c r="G38" i="3"/>
  <c r="G37" i="3"/>
  <c r="F36" i="3"/>
  <c r="E36" i="3"/>
  <c r="D36" i="3"/>
  <c r="C36" i="3"/>
  <c r="G35" i="3"/>
  <c r="G34" i="3"/>
  <c r="G33" i="3"/>
  <c r="G32" i="3"/>
  <c r="F31" i="3"/>
  <c r="E31" i="3"/>
  <c r="D31" i="3"/>
  <c r="D30" i="3" s="1"/>
  <c r="C31" i="3"/>
  <c r="C30" i="3" s="1"/>
  <c r="F30" i="3"/>
  <c r="G29" i="3"/>
  <c r="G28" i="3"/>
  <c r="G26" i="3"/>
  <c r="G25" i="3"/>
  <c r="G24" i="3"/>
  <c r="G23" i="3"/>
  <c r="G22" i="3"/>
  <c r="F21" i="3"/>
  <c r="E21" i="3"/>
  <c r="D21" i="3"/>
  <c r="C21" i="3"/>
  <c r="C19" i="3" s="1"/>
  <c r="F19" i="3"/>
  <c r="G20" i="3"/>
  <c r="D19" i="3"/>
  <c r="G42" i="3" l="1"/>
  <c r="G21" i="3"/>
  <c r="G78" i="3"/>
  <c r="D40" i="3"/>
  <c r="D27" i="3" s="1"/>
  <c r="D17" i="3" s="1"/>
  <c r="E19" i="3"/>
  <c r="G19" i="3" s="1"/>
  <c r="G31" i="3"/>
  <c r="G36" i="3"/>
  <c r="G50" i="3"/>
  <c r="G59" i="3"/>
  <c r="G71" i="3"/>
  <c r="G83" i="3"/>
  <c r="G84" i="3"/>
  <c r="G86" i="3"/>
  <c r="C83" i="3"/>
  <c r="G87" i="3"/>
  <c r="F58" i="3"/>
  <c r="F27" i="3" s="1"/>
  <c r="G67" i="3"/>
  <c r="C58" i="3"/>
  <c r="E30" i="3"/>
  <c r="E40" i="3"/>
  <c r="E58" i="3"/>
  <c r="G72" i="3"/>
  <c r="G58" i="3" l="1"/>
  <c r="F17" i="3"/>
  <c r="G40" i="3"/>
  <c r="C27" i="3"/>
  <c r="E27" i="3"/>
  <c r="G30" i="3"/>
  <c r="C17" i="3" l="1"/>
  <c r="G27" i="3"/>
  <c r="E17" i="3"/>
  <c r="G17" i="3" s="1"/>
  <c r="D87" i="2" l="1"/>
  <c r="D86" i="2" s="1"/>
  <c r="D83" i="2" s="1"/>
  <c r="D84" i="2"/>
  <c r="D78" i="2"/>
  <c r="D72" i="2"/>
  <c r="D71" i="2" s="1"/>
  <c r="D67" i="2"/>
  <c r="D59" i="2"/>
  <c r="D50" i="2"/>
  <c r="E78" i="1" l="1"/>
  <c r="E72" i="1"/>
  <c r="E72" i="2" s="1"/>
  <c r="E67" i="1"/>
  <c r="E59" i="1"/>
  <c r="E59" i="2" s="1"/>
  <c r="E50" i="1"/>
  <c r="E50" i="2" s="1"/>
  <c r="E36" i="1"/>
  <c r="E36" i="2" s="1"/>
  <c r="E31" i="2"/>
  <c r="E21" i="1"/>
  <c r="G20" i="1"/>
  <c r="G20" i="2" s="1"/>
  <c r="C21" i="1"/>
  <c r="D21" i="1"/>
  <c r="D21" i="2" s="1"/>
  <c r="F21" i="1"/>
  <c r="F21" i="2" s="1"/>
  <c r="G22" i="1"/>
  <c r="G22" i="2" s="1"/>
  <c r="G23" i="1"/>
  <c r="G23" i="2" s="1"/>
  <c r="G24" i="1"/>
  <c r="G24" i="2" s="1"/>
  <c r="G25" i="1"/>
  <c r="G25" i="2" s="1"/>
  <c r="G26" i="1"/>
  <c r="G26" i="2" s="1"/>
  <c r="G28" i="1"/>
  <c r="G28" i="2" s="1"/>
  <c r="G29" i="1"/>
  <c r="G29" i="2" s="1"/>
  <c r="C31" i="2"/>
  <c r="F31" i="2"/>
  <c r="G32" i="1"/>
  <c r="G32" i="2" s="1"/>
  <c r="G33" i="1"/>
  <c r="G33" i="2" s="1"/>
  <c r="G34" i="1"/>
  <c r="G35" i="1"/>
  <c r="G35" i="2" s="1"/>
  <c r="C36" i="1"/>
  <c r="I36" i="1" s="1"/>
  <c r="D36" i="1"/>
  <c r="D36" i="2" s="1"/>
  <c r="F36" i="1"/>
  <c r="G37" i="1"/>
  <c r="G37" i="2" s="1"/>
  <c r="G38" i="1"/>
  <c r="G38" i="2" s="1"/>
  <c r="G39" i="1"/>
  <c r="G39" i="2" s="1"/>
  <c r="G41" i="1"/>
  <c r="G41" i="2" s="1"/>
  <c r="C42" i="1"/>
  <c r="D42" i="1"/>
  <c r="D42" i="2" s="1"/>
  <c r="F42" i="2"/>
  <c r="G43" i="1"/>
  <c r="G43" i="2" s="1"/>
  <c r="G44" i="1"/>
  <c r="G44" i="2" s="1"/>
  <c r="G45" i="1"/>
  <c r="G45" i="2" s="1"/>
  <c r="G46" i="1"/>
  <c r="G46" i="2" s="1"/>
  <c r="G47" i="1"/>
  <c r="G47" i="2" s="1"/>
  <c r="G48" i="1"/>
  <c r="G48" i="2" s="1"/>
  <c r="G49" i="1"/>
  <c r="G49" i="2" s="1"/>
  <c r="C50" i="1"/>
  <c r="D50" i="1"/>
  <c r="F50" i="1"/>
  <c r="F50" i="2" s="1"/>
  <c r="G51" i="1"/>
  <c r="G51" i="2" s="1"/>
  <c r="G52" i="1"/>
  <c r="G52" i="2" s="1"/>
  <c r="G53" i="1"/>
  <c r="G53" i="2" s="1"/>
  <c r="G54" i="1"/>
  <c r="G54" i="2" s="1"/>
  <c r="G55" i="1"/>
  <c r="G55" i="2" s="1"/>
  <c r="G56" i="1"/>
  <c r="G56" i="2" s="1"/>
  <c r="G57" i="1"/>
  <c r="G57" i="2" s="1"/>
  <c r="C59" i="1"/>
  <c r="D59" i="1"/>
  <c r="F59" i="1"/>
  <c r="F59" i="2" s="1"/>
  <c r="G60" i="1"/>
  <c r="G60" i="2" s="1"/>
  <c r="G61" i="1"/>
  <c r="G61" i="2" s="1"/>
  <c r="G62" i="1"/>
  <c r="G62" i="2" s="1"/>
  <c r="G63" i="1"/>
  <c r="G63" i="2" s="1"/>
  <c r="G64" i="1"/>
  <c r="G64" i="2" s="1"/>
  <c r="G65" i="1"/>
  <c r="G65" i="2" s="1"/>
  <c r="G66" i="1"/>
  <c r="G66" i="2" s="1"/>
  <c r="C67" i="1"/>
  <c r="C67" i="2" s="1"/>
  <c r="D67" i="1"/>
  <c r="D58" i="1" s="1"/>
  <c r="D58" i="2" s="1"/>
  <c r="F67" i="1"/>
  <c r="F67" i="2" s="1"/>
  <c r="G68" i="1"/>
  <c r="G68" i="2" s="1"/>
  <c r="G69" i="1"/>
  <c r="G69" i="2" s="1"/>
  <c r="G70" i="1"/>
  <c r="G70" i="2" s="1"/>
  <c r="C72" i="1"/>
  <c r="D72" i="1"/>
  <c r="D71" i="1" s="1"/>
  <c r="F72" i="1"/>
  <c r="F72" i="2" s="1"/>
  <c r="G73" i="1"/>
  <c r="G73" i="2" s="1"/>
  <c r="G74" i="1"/>
  <c r="G74" i="2" s="1"/>
  <c r="G75" i="1"/>
  <c r="G75" i="2" s="1"/>
  <c r="G76" i="1"/>
  <c r="G76" i="2" s="1"/>
  <c r="G77" i="1"/>
  <c r="G77" i="2" s="1"/>
  <c r="C78" i="1"/>
  <c r="C78" i="2" s="1"/>
  <c r="D78" i="1"/>
  <c r="F78" i="1"/>
  <c r="F78" i="2" s="1"/>
  <c r="G79" i="1"/>
  <c r="G79" i="2" s="1"/>
  <c r="G80" i="1"/>
  <c r="G80" i="2" s="1"/>
  <c r="G81" i="1"/>
  <c r="G81" i="2" s="1"/>
  <c r="G82" i="1"/>
  <c r="G82" i="2" s="1"/>
  <c r="C84" i="1"/>
  <c r="D84" i="1"/>
  <c r="E84" i="1"/>
  <c r="E84" i="2" s="1"/>
  <c r="F84" i="1"/>
  <c r="F84" i="2" s="1"/>
  <c r="G85" i="1"/>
  <c r="G85" i="2" s="1"/>
  <c r="C87" i="1"/>
  <c r="C87" i="2" s="1"/>
  <c r="D87" i="1"/>
  <c r="D86" i="1" s="1"/>
  <c r="E87" i="1"/>
  <c r="F87" i="1"/>
  <c r="G88" i="1"/>
  <c r="G88" i="2" s="1"/>
  <c r="G89" i="1"/>
  <c r="G89" i="2" s="1"/>
  <c r="G90" i="1"/>
  <c r="G90" i="2" s="1"/>
  <c r="G91" i="1"/>
  <c r="G91" i="2" s="1"/>
  <c r="G92" i="1"/>
  <c r="G92" i="2" s="1"/>
  <c r="G93" i="1"/>
  <c r="G93" i="2" s="1"/>
  <c r="G94" i="1"/>
  <c r="G94" i="2" s="1"/>
  <c r="I87" i="1" l="1"/>
  <c r="G72" i="1"/>
  <c r="G72" i="2" s="1"/>
  <c r="C84" i="2"/>
  <c r="I84" i="1"/>
  <c r="C21" i="2"/>
  <c r="I21" i="1"/>
  <c r="C72" i="2"/>
  <c r="I72" i="1"/>
  <c r="C59" i="2"/>
  <c r="I59" i="1"/>
  <c r="C50" i="2"/>
  <c r="I50" i="1"/>
  <c r="C42" i="2"/>
  <c r="I42" i="1"/>
  <c r="E78" i="2"/>
  <c r="I78" i="1"/>
  <c r="E67" i="2"/>
  <c r="I67" i="1"/>
  <c r="G34" i="2"/>
  <c r="G31" i="1"/>
  <c r="G50" i="1"/>
  <c r="G50" i="2" s="1"/>
  <c r="G31" i="2"/>
  <c r="G36" i="1"/>
  <c r="G36" i="2" s="1"/>
  <c r="F36" i="2"/>
  <c r="C30" i="1"/>
  <c r="C36" i="2"/>
  <c r="D30" i="1"/>
  <c r="D31" i="2"/>
  <c r="G21" i="1"/>
  <c r="G21" i="2" s="1"/>
  <c r="E21" i="2"/>
  <c r="G42" i="1"/>
  <c r="G42" i="2" s="1"/>
  <c r="G84" i="1"/>
  <c r="G84" i="2" s="1"/>
  <c r="E30" i="1"/>
  <c r="E30" i="2" s="1"/>
  <c r="G59" i="1"/>
  <c r="G59" i="2" s="1"/>
  <c r="F71" i="1"/>
  <c r="F71" i="2" s="1"/>
  <c r="C71" i="1"/>
  <c r="D40" i="1"/>
  <c r="D40" i="2" s="1"/>
  <c r="F19" i="1"/>
  <c r="F19" i="2" s="1"/>
  <c r="D19" i="1"/>
  <c r="D19" i="2" s="1"/>
  <c r="C19" i="1"/>
  <c r="C19" i="2" s="1"/>
  <c r="E40" i="1"/>
  <c r="E42" i="2"/>
  <c r="E71" i="1"/>
  <c r="E86" i="1"/>
  <c r="E87" i="2"/>
  <c r="F86" i="1"/>
  <c r="F86" i="2" s="1"/>
  <c r="F87" i="2"/>
  <c r="F40" i="1"/>
  <c r="F40" i="2" s="1"/>
  <c r="C40" i="1"/>
  <c r="C40" i="2" s="1"/>
  <c r="G78" i="1"/>
  <c r="G78" i="2" s="1"/>
  <c r="F58" i="1"/>
  <c r="F58" i="2" s="1"/>
  <c r="C86" i="1"/>
  <c r="C86" i="2" s="1"/>
  <c r="D83" i="1"/>
  <c r="F30" i="1"/>
  <c r="E19" i="1"/>
  <c r="C58" i="1"/>
  <c r="C58" i="2" s="1"/>
  <c r="G67" i="1"/>
  <c r="G67" i="2" s="1"/>
  <c r="E58" i="1"/>
  <c r="G87" i="1"/>
  <c r="G87" i="2" s="1"/>
  <c r="C71" i="2" l="1"/>
  <c r="I71" i="1"/>
  <c r="C30" i="2"/>
  <c r="I30" i="1"/>
  <c r="E86" i="2"/>
  <c r="I86" i="1"/>
  <c r="E19" i="2"/>
  <c r="I19" i="1"/>
  <c r="E40" i="2"/>
  <c r="I40" i="1"/>
  <c r="E58" i="2"/>
  <c r="I58" i="1"/>
  <c r="E83" i="1"/>
  <c r="G30" i="1"/>
  <c r="G30" i="2" s="1"/>
  <c r="F30" i="2"/>
  <c r="G71" i="1"/>
  <c r="G71" i="2" s="1"/>
  <c r="E71" i="2"/>
  <c r="D27" i="1"/>
  <c r="D27" i="2" s="1"/>
  <c r="D30" i="2"/>
  <c r="F83" i="1"/>
  <c r="F83" i="2" s="1"/>
  <c r="G86" i="1"/>
  <c r="G86" i="2" s="1"/>
  <c r="G40" i="1"/>
  <c r="G40" i="2" s="1"/>
  <c r="G19" i="1"/>
  <c r="G19" i="2" s="1"/>
  <c r="F27" i="1"/>
  <c r="F27" i="2" s="1"/>
  <c r="C83" i="1"/>
  <c r="C83" i="2" s="1"/>
  <c r="C27" i="1"/>
  <c r="C27" i="2" s="1"/>
  <c r="G58" i="1"/>
  <c r="G58" i="2" s="1"/>
  <c r="E27" i="1"/>
  <c r="E83" i="2" l="1"/>
  <c r="I83" i="1"/>
  <c r="E27" i="2"/>
  <c r="I27" i="1"/>
  <c r="D17" i="1"/>
  <c r="D17" i="2" s="1"/>
  <c r="G83" i="1"/>
  <c r="G83" i="2" s="1"/>
  <c r="F17" i="1"/>
  <c r="F17" i="2" s="1"/>
  <c r="E17" i="1"/>
  <c r="G27" i="1"/>
  <c r="G27" i="2" s="1"/>
  <c r="C17" i="1"/>
  <c r="C17" i="2" s="1"/>
  <c r="E17" i="2" l="1"/>
  <c r="I17" i="1"/>
  <c r="G17" i="1"/>
  <c r="G17" i="2" s="1"/>
</calcChain>
</file>

<file path=xl/sharedStrings.xml><?xml version="1.0" encoding="utf-8"?>
<sst xmlns="http://schemas.openxmlformats.org/spreadsheetml/2006/main" count="933" uniqueCount="195">
  <si>
    <t>1</t>
  </si>
  <si>
    <t>ВСЕГО (в т.ч. По каждому разделу)</t>
  </si>
  <si>
    <t>в том числе</t>
  </si>
  <si>
    <t>Оплата труда и начисления на выплаты по оплате труда</t>
  </si>
  <si>
    <t>Заработная плата</t>
  </si>
  <si>
    <t>Прочие выплаты</t>
  </si>
  <si>
    <t>суточные при служебных коммандировках</t>
  </si>
  <si>
    <t>210</t>
  </si>
  <si>
    <t>211</t>
  </si>
  <si>
    <t>212</t>
  </si>
  <si>
    <t>212.11</t>
  </si>
  <si>
    <t>212.12</t>
  </si>
  <si>
    <t>212.13</t>
  </si>
  <si>
    <t>212.14</t>
  </si>
  <si>
    <t>213</t>
  </si>
  <si>
    <t>220</t>
  </si>
  <si>
    <t>221</t>
  </si>
  <si>
    <t>222</t>
  </si>
  <si>
    <t>223</t>
  </si>
  <si>
    <t>223.1</t>
  </si>
  <si>
    <t>223.11</t>
  </si>
  <si>
    <t>223.12</t>
  </si>
  <si>
    <t>223.13</t>
  </si>
  <si>
    <t>223.14</t>
  </si>
  <si>
    <t>223.2</t>
  </si>
  <si>
    <t>компенсация на лечение</t>
  </si>
  <si>
    <t>компенсация до 3хлет и др.</t>
  </si>
  <si>
    <t>компенсации на книгоиздательную продукцию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</si>
  <si>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</si>
  <si>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</si>
  <si>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</si>
  <si>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</si>
  <si>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</si>
  <si>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Оплата услуг отопления, горячего и холодного водоснабжения, предоставления газа и электроэнергии</t>
  </si>
  <si>
    <t>Оплата услуг отопления, ГВС</t>
  </si>
  <si>
    <t>Оплата услуг газоснабжения</t>
  </si>
  <si>
    <t>Оплата потребления электрической энергии</t>
  </si>
  <si>
    <t>Оплата холодгого водоснабжения, водоотведения</t>
  </si>
  <si>
    <t>Другие расходы по оплате коммунальных услуг</t>
  </si>
  <si>
    <t>Оплата услуг транспортировки газа</t>
  </si>
  <si>
    <t>Арендная плата за пользование имуществом</t>
  </si>
  <si>
    <t>Работы и услуги по содержанию имущества</t>
  </si>
  <si>
    <t>Содержание в чистоте помещений, зданий, дворов, иного имущества</t>
  </si>
  <si>
    <t>223.21</t>
  </si>
  <si>
    <t>223.22</t>
  </si>
  <si>
    <t>225</t>
  </si>
  <si>
    <t>224</t>
  </si>
  <si>
    <t>225.1</t>
  </si>
  <si>
    <t>225.2</t>
  </si>
  <si>
    <t>225.21</t>
  </si>
  <si>
    <t>225.22</t>
  </si>
  <si>
    <t>225.23</t>
  </si>
  <si>
    <t>225.24</t>
  </si>
  <si>
    <t>225.25</t>
  </si>
  <si>
    <t>225.3</t>
  </si>
  <si>
    <t>225.4</t>
  </si>
  <si>
    <t>225.5</t>
  </si>
  <si>
    <t>225.51</t>
  </si>
  <si>
    <t>225.52</t>
  </si>
  <si>
    <t>225.53</t>
  </si>
  <si>
    <t>225.54</t>
  </si>
  <si>
    <t>225.7</t>
  </si>
  <si>
    <t>225.9</t>
  </si>
  <si>
    <t>225.10</t>
  </si>
  <si>
    <t>226</t>
  </si>
  <si>
    <t>226.1</t>
  </si>
  <si>
    <t>226.11</t>
  </si>
  <si>
    <t>226.12</t>
  </si>
  <si>
    <t>226.2</t>
  </si>
  <si>
    <t>226.3</t>
  </si>
  <si>
    <t>Текущий ремонт</t>
  </si>
  <si>
    <t>Ремонт пожарной сигнализации</t>
  </si>
  <si>
    <t>Ремонт тревожной сигнализации</t>
  </si>
  <si>
    <t>Ремонт коммунальных сетей</t>
  </si>
  <si>
    <t>Текущий ремонт зданий и сооружений</t>
  </si>
  <si>
    <t>Ремонтные работы по пдготовке к зиме</t>
  </si>
  <si>
    <t>противопожарные мероприятия, связанные с содержанием имущества</t>
  </si>
  <si>
    <t>Пусконаладочные работы</t>
  </si>
  <si>
    <t>Расходы на техническое обслуживание пожарной сигнализации</t>
  </si>
  <si>
    <t>Расходы на техническое обслуживание тревожной сигнализации</t>
  </si>
  <si>
    <t>Ремонт и техническое обслуживание оборудования и техники</t>
  </si>
  <si>
    <t>Капитальный ремонт и реставрация нефинансовых активов</t>
  </si>
  <si>
    <t>Капитальный ремонт прочих объектов</t>
  </si>
  <si>
    <t>Диагностика и ремонт автомобильной техники</t>
  </si>
  <si>
    <t>Прочие работы и услуги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</si>
  <si>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</si>
  <si>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Проектно-сметная документация на капитальный ремонт</t>
  </si>
  <si>
    <t>Проектно-сметная документация на строительство</t>
  </si>
  <si>
    <t>Монтажные работы</t>
  </si>
  <si>
    <t>Услуги по страхованию</t>
  </si>
  <si>
    <t>Услуги в области информационных технологий</t>
  </si>
  <si>
    <t>Типографские работы, услуги</t>
  </si>
  <si>
    <t>Медицинские услуги и санитарно-эпидемиологические работы и услуги (не связанные с содержанием имущества)</t>
  </si>
  <si>
    <t>Иные работы и услуги</t>
  </si>
  <si>
    <t>Экспертиза, авторский надзор</t>
  </si>
  <si>
    <t>Мероприятия по распоряжению имуществом</t>
  </si>
  <si>
    <t>Услуги банка по перечислению льгот и компенсаций</t>
  </si>
  <si>
    <t>Безвоздмездные перечисления организациям</t>
  </si>
  <si>
    <t>Безвоздмездные перечисления государственным и муниципальным организациям</t>
  </si>
  <si>
    <t>Субсидии МАУ</t>
  </si>
  <si>
    <t>"Социальное обеспечение"</t>
  </si>
  <si>
    <t>Пособия по социальной помощи населения</t>
  </si>
  <si>
    <t>Обеспечение жильем молодых семей</t>
  </si>
  <si>
    <t>Другие выплаты по социальной помощи</t>
  </si>
  <si>
    <t>Прочие расходы</t>
  </si>
  <si>
    <t>Уплата налогов (включаемых в состав расходов), государственных пошлин и сборов, разного рода платежей в бюджеты всех уровней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</si>
  <si>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</si>
  <si>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</si>
  <si>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Поступление нефинансовых активов</t>
  </si>
  <si>
    <t>Увеличение стоимости основных средств</t>
  </si>
  <si>
    <t>Приобретение (изготовление) основных средств</t>
  </si>
  <si>
    <t>Увеличение стоимости материальных запасов</t>
  </si>
  <si>
    <t>Приобретение (изготовление) материальных запасов</t>
  </si>
  <si>
    <t>Мадикаменты и перевязочные средства</t>
  </si>
  <si>
    <t>Продукты питания</t>
  </si>
  <si>
    <t>Горюче-смазочные материалы</t>
  </si>
  <si>
    <t>Строительные материалы</t>
  </si>
  <si>
    <t>Мягкий инвентарь</t>
  </si>
  <si>
    <t>Прочие материальные запасы</t>
  </si>
  <si>
    <t>226.4</t>
  </si>
  <si>
    <t>226.5</t>
  </si>
  <si>
    <t>226.7</t>
  </si>
  <si>
    <t>226.6</t>
  </si>
  <si>
    <t>226.72</t>
  </si>
  <si>
    <t>226.73</t>
  </si>
  <si>
    <t>226.9</t>
  </si>
  <si>
    <t>240</t>
  </si>
  <si>
    <t>241</t>
  </si>
  <si>
    <t>241.3</t>
  </si>
  <si>
    <t>260</t>
  </si>
  <si>
    <t>262</t>
  </si>
  <si>
    <t>262.1</t>
  </si>
  <si>
    <t>262.2</t>
  </si>
  <si>
    <t>290</t>
  </si>
  <si>
    <t>290.1</t>
  </si>
  <si>
    <t>290.5</t>
  </si>
  <si>
    <t>290.6</t>
  </si>
  <si>
    <t>290.7</t>
  </si>
  <si>
    <t>300</t>
  </si>
  <si>
    <t>310</t>
  </si>
  <si>
    <t>310.1</t>
  </si>
  <si>
    <t>340</t>
  </si>
  <si>
    <t>340.10</t>
  </si>
  <si>
    <t>340.11</t>
  </si>
  <si>
    <t>340.12</t>
  </si>
  <si>
    <t>340.13</t>
  </si>
  <si>
    <t>340.14</t>
  </si>
  <si>
    <t>340.15</t>
  </si>
  <si>
    <t>340.16</t>
  </si>
  <si>
    <t>Наименование видов расходов и статей экономической классификации расходов</t>
  </si>
  <si>
    <t>код статьи</t>
  </si>
  <si>
    <t>Утв. бюджетные ассигнования на отчетный период</t>
  </si>
  <si>
    <t>Кассовые расходы с начала года</t>
  </si>
  <si>
    <t>Сальдо на конец отчетного периода</t>
  </si>
  <si>
    <t>Оплата услуг транспортировки тепла</t>
  </si>
  <si>
    <t>Другие расходы по содержанию имущества</t>
  </si>
  <si>
    <t>Прочие расходы по содержанию имущества</t>
  </si>
  <si>
    <t>ОТЧЕТ ОБ ИСПОЛНЕНИИ СМЕТЫ ДОХОДОВ И РАСХОДОВ УЧРЕЖДЕНИЙ И ОРГАНИЗАЦИЙ, ФИНАНСИРУЕМЫХ ИЗ БЮДЖЕТОВ СУБЪЕКТОВ РОССИЙСКОЙ ФЕДЕРАЦИИ И МЕСТНЫХ БЮДЖЕТОВ</t>
  </si>
  <si>
    <t>на</t>
  </si>
  <si>
    <t>Главный распорядитель</t>
  </si>
  <si>
    <t>Париодичность</t>
  </si>
  <si>
    <t>Единица измерения руб, коп.</t>
  </si>
  <si>
    <t>Учреждение (раздел, подраздел, целевая статья)</t>
  </si>
  <si>
    <t>КОДЫ</t>
  </si>
  <si>
    <t>по ОКПО</t>
  </si>
  <si>
    <t>по ППП</t>
  </si>
  <si>
    <t>по ОКУД</t>
  </si>
  <si>
    <t>по ОКЕИ</t>
  </si>
  <si>
    <t xml:space="preserve">в том числе бутилированная вода(информационная)
</t>
  </si>
  <si>
    <t>340.16б</t>
  </si>
  <si>
    <t>Утв.  ассигнования на год</t>
  </si>
  <si>
    <t>Доход с начала года</t>
  </si>
  <si>
    <t>4</t>
  </si>
  <si>
    <t>5</t>
  </si>
  <si>
    <t>6</t>
  </si>
  <si>
    <t>муниципальное автономное общеобразовательное учреждение средняя общеобразовательная школа № 25/11</t>
  </si>
  <si>
    <t xml:space="preserve">платные услуги </t>
  </si>
  <si>
    <t>90700000000000130</t>
  </si>
  <si>
    <t>Главный бухгалтер__________________Кубышкина О.В.</t>
  </si>
  <si>
    <t>(подпись) (расшифровка подписи)</t>
  </si>
  <si>
    <t>ПРОВЕРЕНО: Куратор________________________________(расшифровка подписи)</t>
  </si>
  <si>
    <t>Главный бухгалтер</t>
  </si>
  <si>
    <t>СВОД</t>
  </si>
  <si>
    <t>Губина О.В.</t>
  </si>
  <si>
    <t>Директор________________Е.Г.Каргина</t>
  </si>
  <si>
    <t>налог на прибыль</t>
  </si>
  <si>
    <t>за 4 квартал 2016</t>
  </si>
  <si>
    <t>Возмещение коммунильных услуг</t>
  </si>
  <si>
    <t>90700000000000180</t>
  </si>
  <si>
    <t>Работа учащихся</t>
  </si>
  <si>
    <t>Утилизация</t>
  </si>
  <si>
    <t>90700000000000440</t>
  </si>
  <si>
    <t>Представительские расходы, прием и обслуживание делегаций</t>
  </si>
  <si>
    <t>прибыль 594,00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</si>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</sst>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3" fillId="0" borderId="1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6" xfId="0" applyNumberFormat="1" applyFont="1" applyBorder="1" applyProtection="1">
      <protection locked="0"/>
    </xf>
    <xf numFmtId="4" fontId="0" fillId="0" borderId="1" xfId="0" applyNumberFormat="1" applyBorder="1" applyProtection="1">
      <protection locked="0"/>
    </xf>
    <xf numFmtId="4" fontId="1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0" xfId="0" applyNumberFormat="1"/>
    <xf numFmtId="49" fontId="0" fillId="0" borderId="0" xfId="0" applyNumberFormat="1"/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0" fillId="0" borderId="0" xfId="0" applyAlignment="1"/>
    <xf numFmtId="0" fontId="6" fillId="0" borderId="0" xfId="0" applyFont="1" applyFill="1" applyBorder="1" applyAlignment="1">
      <alignment horizontal="center" wrapText="1"/>
    </xf>
    <xf numFmtId="0" fontId="7" fillId="0" borderId="0" xfId="0" applyFont="1"/>
    <xf numFmtId="0" fontId="5" fillId="0" borderId="8" xfId="0" applyFont="1" applyBorder="1"/>
    <xf numFmtId="4" fontId="0" fillId="0" borderId="6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4" fontId="1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8" xfId="0" applyNumberForma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 wrapText="1"/>
    </xf>
    <xf numFmtId="49" fontId="1" fillId="0" borderId="8" xfId="0" applyNumberFormat="1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7" zoomScale="75" zoomScaleNormal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5" hidden="1" x14ac:dyDescent="0.25"/>
    <row r="2" spans="1:7" ht="15" hidden="1" x14ac:dyDescent="0.25"/>
    <row r="3" spans="1:7" ht="15" hidden="1" x14ac:dyDescent="0.25"/>
    <row r="4" spans="1:7" ht="15" hidden="1" x14ac:dyDescent="0.25"/>
    <row r="5" spans="1:7" ht="15" hidden="1" x14ac:dyDescent="0.25"/>
    <row r="6" spans="1:7" ht="15" hidden="1" x14ac:dyDescent="0.25"/>
    <row r="7" spans="1:7" ht="44.25" customHeight="1" x14ac:dyDescent="0.35">
      <c r="A7" s="45" t="s">
        <v>157</v>
      </c>
      <c r="B7" s="45"/>
      <c r="C7" s="45"/>
      <c r="D7" s="45"/>
      <c r="E7" s="45"/>
      <c r="F7" s="45"/>
      <c r="G7" s="45"/>
    </row>
    <row r="8" spans="1:7" x14ac:dyDescent="0.35">
      <c r="B8" s="5" t="s">
        <v>158</v>
      </c>
      <c r="C8" s="28">
        <v>43101</v>
      </c>
    </row>
    <row r="9" spans="1:7" x14ac:dyDescent="0.35">
      <c r="G9" s="22" t="s">
        <v>163</v>
      </c>
    </row>
    <row r="10" spans="1:7" ht="60" customHeight="1" x14ac:dyDescent="0.35">
      <c r="A10" s="1" t="s">
        <v>159</v>
      </c>
      <c r="C10" s="46" t="s">
        <v>175</v>
      </c>
      <c r="D10" s="46"/>
      <c r="E10" s="46"/>
      <c r="F10" t="s">
        <v>164</v>
      </c>
      <c r="G10" s="22">
        <v>503010</v>
      </c>
    </row>
    <row r="11" spans="1:7" x14ac:dyDescent="0.35">
      <c r="A11" s="1" t="s">
        <v>160</v>
      </c>
      <c r="F11" t="s">
        <v>165</v>
      </c>
      <c r="G11" s="27"/>
    </row>
    <row r="12" spans="1:7" x14ac:dyDescent="0.35">
      <c r="A12" s="1" t="s">
        <v>161</v>
      </c>
      <c r="F12" t="s">
        <v>166</v>
      </c>
      <c r="G12" s="27"/>
    </row>
    <row r="13" spans="1:7" x14ac:dyDescent="0.35">
      <c r="A13" s="1" t="s">
        <v>162</v>
      </c>
      <c r="C13" s="47" t="s">
        <v>189</v>
      </c>
      <c r="D13" s="47"/>
      <c r="E13" s="47"/>
      <c r="F13" t="s">
        <v>167</v>
      </c>
      <c r="G13" s="27"/>
    </row>
    <row r="14" spans="1:7" ht="15.75" thickBot="1" x14ac:dyDescent="0.3">
      <c r="C14" s="29" t="s">
        <v>188</v>
      </c>
      <c r="G14" s="22">
        <v>383</v>
      </c>
    </row>
    <row r="15" spans="1:7" ht="55.5" customHeight="1" thickBot="1" x14ac:dyDescent="0.4">
      <c r="A15" s="6" t="s">
        <v>149</v>
      </c>
      <c r="B15" s="10" t="s">
        <v>150</v>
      </c>
      <c r="C15" s="10" t="s">
        <v>170</v>
      </c>
      <c r="D15" s="10" t="s">
        <v>151</v>
      </c>
      <c r="E15" s="11" t="s">
        <v>171</v>
      </c>
      <c r="F15" s="10" t="s">
        <v>152</v>
      </c>
      <c r="G15" s="21" t="s">
        <v>153</v>
      </c>
    </row>
    <row r="16" spans="1:7" ht="15.75" thickBot="1" x14ac:dyDescent="0.3">
      <c r="A16" s="6" t="s">
        <v>0</v>
      </c>
      <c r="B16" s="7">
        <v>2</v>
      </c>
      <c r="C16" s="8">
        <v>3</v>
      </c>
      <c r="D16" s="7">
        <v>4</v>
      </c>
      <c r="E16" s="7" t="s">
        <v>172</v>
      </c>
      <c r="F16" s="7" t="s">
        <v>173</v>
      </c>
      <c r="G16" s="9" t="s">
        <v>174</v>
      </c>
    </row>
    <row r="17" spans="1:7" s="15" customFormat="1" x14ac:dyDescent="0.35">
      <c r="A17" s="12" t="s">
        <v>1</v>
      </c>
      <c r="B17" s="14"/>
      <c r="C17" s="23">
        <f>C19+C27+C71+C74+C78+C83</f>
        <v>45130.68</v>
      </c>
      <c r="D17" s="23">
        <f>D19+D27+D71+D74+D78+D83</f>
        <v>0</v>
      </c>
      <c r="E17" s="23">
        <f>E19+E27+E71+E74+E78+E83</f>
        <v>45130.68</v>
      </c>
      <c r="F17" s="23">
        <f>F19+F27+F71+F74+F78+F83</f>
        <v>45130.68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45130.68</v>
      </c>
      <c r="D19" s="25">
        <f>D20+D21+D26</f>
        <v>0</v>
      </c>
      <c r="E19" s="25">
        <f>E20+E21+E26</f>
        <v>45130.68</v>
      </c>
      <c r="F19" s="25">
        <f>F20+F21+F26</f>
        <v>45130.68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>
        <v>34662.6</v>
      </c>
      <c r="D20" s="24"/>
      <c r="E20" s="24">
        <v>34662.6</v>
      </c>
      <c r="F20" s="24">
        <f>30154.6+4508</f>
        <v>34662.6</v>
      </c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>
        <v>10468.08</v>
      </c>
      <c r="D26" s="25"/>
      <c r="E26" s="25">
        <v>10468.08</v>
      </c>
      <c r="F26" s="25">
        <f>7625.8+1767.78+1005.2+69.3</f>
        <v>10468.08</v>
      </c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0</v>
      </c>
      <c r="D27" s="25">
        <f t="shared" ref="D27:F27" si="1">D28+D29+D30+D36+D39+D40+D58</f>
        <v>0</v>
      </c>
      <c r="E27" s="25">
        <f t="shared" si="1"/>
        <v>0</v>
      </c>
      <c r="F27" s="25">
        <f t="shared" si="1"/>
        <v>0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0</v>
      </c>
      <c r="D30" s="25">
        <f>D31+D36</f>
        <v>0</v>
      </c>
      <c r="E30" s="25">
        <f>E31+E36</f>
        <v>0</v>
      </c>
      <c r="F30" s="25">
        <f>F31+F36</f>
        <v>0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0</v>
      </c>
      <c r="D31" s="24">
        <f>D32+D33+D34+D35</f>
        <v>0</v>
      </c>
      <c r="E31" s="24">
        <f>E32+E33+E34+E35</f>
        <v>0</v>
      </c>
      <c r="F31" s="24">
        <f>F32+F33+F34+F35</f>
        <v>0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/>
      <c r="D34" s="24"/>
      <c r="E34" s="24"/>
      <c r="F34" s="24"/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154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0</v>
      </c>
      <c r="D40" s="25">
        <f>D41+D42+D48+D49+D50+D55+D56+D57</f>
        <v>0</v>
      </c>
      <c r="E40" s="25">
        <f>E41+E42+E48+E49+E50+E55+E56+E57</f>
        <v>0</v>
      </c>
      <c r="F40" s="25">
        <f>F41+F42+F48+F49+F50+F55+F56+F57</f>
        <v>0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/>
      <c r="D41" s="24"/>
      <c r="E41" s="24"/>
      <c r="F41" s="24"/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155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156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0</v>
      </c>
      <c r="D58" s="25">
        <f>D59+D62+D63+D64+D65+D66+D67+D70</f>
        <v>0</v>
      </c>
      <c r="E58" s="25">
        <f>E59+E62+E63+E64+E65+E66+E67+E70</f>
        <v>0</v>
      </c>
      <c r="F58" s="25">
        <f>F59+F62+F63+F64+F65+F66+F67+F70</f>
        <v>0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119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120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122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121</v>
      </c>
      <c r="C67" s="26">
        <f>SUM(C68:C69)</f>
        <v>0</v>
      </c>
      <c r="D67" s="26">
        <f>SUM(D68:D69)</f>
        <v>0</v>
      </c>
      <c r="E67" s="26">
        <f>SUM(E68:E69)</f>
        <v>0</v>
      </c>
      <c r="F67" s="26">
        <f>SUM(F68:F69)</f>
        <v>0</v>
      </c>
      <c r="G67" s="23">
        <f t="shared" si="0"/>
        <v>0</v>
      </c>
    </row>
    <row r="68" spans="1:7" x14ac:dyDescent="0.35">
      <c r="A68" s="2" t="s">
        <v>94</v>
      </c>
      <c r="B68" s="4" t="s">
        <v>123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124</v>
      </c>
      <c r="C69" s="24"/>
      <c r="D69" s="24"/>
      <c r="E69" s="24"/>
      <c r="F69" s="24"/>
      <c r="G69" s="23">
        <f t="shared" si="0"/>
        <v>0</v>
      </c>
    </row>
    <row r="70" spans="1:7" x14ac:dyDescent="0.35">
      <c r="A70" s="2" t="s">
        <v>96</v>
      </c>
      <c r="B70" s="4" t="s">
        <v>125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126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127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128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129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130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131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132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133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134</v>
      </c>
      <c r="C79" s="24">
        <f>48.67-48.67</f>
        <v>0</v>
      </c>
      <c r="D79" s="24"/>
      <c r="E79" s="24">
        <f>48.67-48.67</f>
        <v>0</v>
      </c>
      <c r="F79" s="24">
        <f>48.67-48.67</f>
        <v>0</v>
      </c>
      <c r="G79" s="23">
        <f t="shared" si="0"/>
        <v>0</v>
      </c>
    </row>
    <row r="80" spans="1:7" ht="29" x14ac:dyDescent="0.35">
      <c r="A80" s="2" t="s">
        <v>106</v>
      </c>
      <c r="B80" s="4" t="s">
        <v>135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192</v>
      </c>
      <c r="B81" s="4" t="s">
        <v>136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107</v>
      </c>
      <c r="B82" s="4" t="s">
        <v>137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108</v>
      </c>
      <c r="B83" s="16" t="s">
        <v>138</v>
      </c>
      <c r="C83" s="25">
        <f>C84+C86</f>
        <v>0</v>
      </c>
      <c r="D83" s="25">
        <f>D84+D86</f>
        <v>0</v>
      </c>
      <c r="E83" s="25">
        <f>E84+E86</f>
        <v>0</v>
      </c>
      <c r="F83" s="25">
        <f>F84+F86</f>
        <v>0</v>
      </c>
      <c r="G83" s="23">
        <f t="shared" ref="G83:G94" si="2">E83-F83</f>
        <v>0</v>
      </c>
    </row>
    <row r="84" spans="1:7" s="15" customFormat="1" x14ac:dyDescent="0.35">
      <c r="A84" s="13" t="s">
        <v>109</v>
      </c>
      <c r="B84" s="16" t="s">
        <v>139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110</v>
      </c>
      <c r="B85" s="4" t="s">
        <v>140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111</v>
      </c>
      <c r="B86" s="16" t="s">
        <v>141</v>
      </c>
      <c r="C86" s="25">
        <f>SUM(C87)</f>
        <v>0</v>
      </c>
      <c r="D86" s="25">
        <f>SUM(D87)</f>
        <v>0</v>
      </c>
      <c r="E86" s="25">
        <f>E87</f>
        <v>0</v>
      </c>
      <c r="F86" s="25">
        <f>SUM(F87)</f>
        <v>0</v>
      </c>
      <c r="G86" s="23">
        <f t="shared" si="2"/>
        <v>0</v>
      </c>
    </row>
    <row r="87" spans="1:7" s="15" customFormat="1" x14ac:dyDescent="0.35">
      <c r="A87" s="13" t="s">
        <v>112</v>
      </c>
      <c r="B87" s="16" t="s">
        <v>142</v>
      </c>
      <c r="C87" s="25">
        <f>SUM(C88:C93)</f>
        <v>0</v>
      </c>
      <c r="D87" s="25">
        <f>SUM(D88:D93)</f>
        <v>0</v>
      </c>
      <c r="E87" s="25">
        <f>SUM(E88:E93)</f>
        <v>0</v>
      </c>
      <c r="F87" s="25">
        <f>SUM(F88:F93)</f>
        <v>0</v>
      </c>
      <c r="G87" s="23">
        <f t="shared" si="2"/>
        <v>0</v>
      </c>
    </row>
    <row r="88" spans="1:7" x14ac:dyDescent="0.35">
      <c r="A88" s="2" t="s">
        <v>113</v>
      </c>
      <c r="B88" s="4" t="s">
        <v>143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114</v>
      </c>
      <c r="B89" s="4" t="s">
        <v>144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115</v>
      </c>
      <c r="B90" s="4" t="s">
        <v>145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116</v>
      </c>
      <c r="B91" s="4" t="s">
        <v>146</v>
      </c>
      <c r="C91" s="24"/>
      <c r="D91" s="24"/>
      <c r="E91" s="24"/>
      <c r="F91" s="24"/>
      <c r="G91" s="23">
        <f t="shared" si="2"/>
        <v>0</v>
      </c>
    </row>
    <row r="92" spans="1:7" x14ac:dyDescent="0.35">
      <c r="A92" s="2" t="s">
        <v>117</v>
      </c>
      <c r="B92" s="4" t="s">
        <v>147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118</v>
      </c>
      <c r="B93" s="4" t="s">
        <v>148</v>
      </c>
      <c r="C93" s="24"/>
      <c r="D93" s="24"/>
      <c r="E93" s="24"/>
      <c r="F93" s="24"/>
      <c r="G93" s="23">
        <f t="shared" si="2"/>
        <v>0</v>
      </c>
    </row>
    <row r="94" spans="1:7" ht="21.65" customHeight="1" x14ac:dyDescent="0.35">
      <c r="A94" s="2" t="s">
        <v>168</v>
      </c>
      <c r="B94" s="4" t="s">
        <v>169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184</v>
      </c>
      <c r="B96" s="31"/>
      <c r="C96" s="15" t="s">
        <v>181</v>
      </c>
      <c r="D96" s="32" t="s">
        <v>178</v>
      </c>
      <c r="E96" s="37"/>
      <c r="F96" s="33" t="s">
        <v>183</v>
      </c>
      <c r="G96" s="34"/>
    </row>
    <row r="97" spans="1:6" x14ac:dyDescent="0.35">
      <c r="A97" s="40" t="s">
        <v>179</v>
      </c>
      <c r="B97" s="31"/>
      <c r="E97" s="48" t="s">
        <v>179</v>
      </c>
      <c r="F97" s="48"/>
    </row>
    <row r="98" spans="1:6" x14ac:dyDescent="0.35">
      <c r="A98" s="40"/>
      <c r="B98" s="31"/>
      <c r="E98" s="40"/>
      <c r="F98" s="40"/>
    </row>
    <row r="99" spans="1:6" x14ac:dyDescent="0.35">
      <c r="A99" t="s">
        <v>180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99"/>
  <sheetViews>
    <sheetView view="pageBreakPreview" topLeftCell="A7" zoomScale="75" zoomScaleNormal="75" zoomScaleSheetLayoutView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9.179687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  <col min="9" max="9" width="11.81640625" customWidth="1"/>
    <col min="10" max="10" width="8.7265625" customWidth="1"/>
  </cols>
  <sheetData>
    <row r="1" spans="1:7" ht="15" hidden="1" x14ac:dyDescent="0.25"/>
    <row r="2" spans="1:7" ht="15" hidden="1" x14ac:dyDescent="0.25"/>
    <row r="3" spans="1:7" ht="15" hidden="1" x14ac:dyDescent="0.25"/>
    <row r="4" spans="1:7" ht="15" hidden="1" x14ac:dyDescent="0.25"/>
    <row r="5" spans="1:7" ht="15" hidden="1" x14ac:dyDescent="0.25"/>
    <row r="6" spans="1:7" ht="15" hidden="1" x14ac:dyDescent="0.25"/>
    <row r="7" spans="1:7" ht="44.25" customHeight="1" x14ac:dyDescent="0.35">
      <c r="A7" s="45" t="s">
        <v>157</v>
      </c>
      <c r="B7" s="45"/>
      <c r="C7" s="45"/>
      <c r="D7" s="45"/>
      <c r="E7" s="45"/>
      <c r="F7" s="45"/>
      <c r="G7" s="45"/>
    </row>
    <row r="8" spans="1:7" x14ac:dyDescent="0.35">
      <c r="B8" s="5" t="s">
        <v>158</v>
      </c>
      <c r="C8" s="28">
        <v>43101</v>
      </c>
    </row>
    <row r="9" spans="1:7" x14ac:dyDescent="0.35">
      <c r="G9" s="22" t="s">
        <v>163</v>
      </c>
    </row>
    <row r="10" spans="1:7" ht="60" customHeight="1" x14ac:dyDescent="0.35">
      <c r="A10" s="1" t="s">
        <v>159</v>
      </c>
      <c r="C10" s="46" t="s">
        <v>175</v>
      </c>
      <c r="D10" s="46"/>
      <c r="E10" s="46"/>
      <c r="F10" t="s">
        <v>164</v>
      </c>
      <c r="G10" s="22">
        <v>503010</v>
      </c>
    </row>
    <row r="11" spans="1:7" x14ac:dyDescent="0.35">
      <c r="A11" s="1" t="s">
        <v>160</v>
      </c>
      <c r="F11" t="s">
        <v>165</v>
      </c>
      <c r="G11" s="27"/>
    </row>
    <row r="12" spans="1:7" x14ac:dyDescent="0.35">
      <c r="A12" s="1" t="s">
        <v>161</v>
      </c>
      <c r="F12" t="s">
        <v>166</v>
      </c>
      <c r="G12" s="27"/>
    </row>
    <row r="13" spans="1:7" x14ac:dyDescent="0.35">
      <c r="A13" s="1" t="s">
        <v>162</v>
      </c>
      <c r="C13" s="47" t="s">
        <v>176</v>
      </c>
      <c r="D13" s="47"/>
      <c r="E13" s="47"/>
      <c r="F13" t="s">
        <v>167</v>
      </c>
      <c r="G13" s="27"/>
    </row>
    <row r="14" spans="1:7" ht="15.75" thickBot="1" x14ac:dyDescent="0.3">
      <c r="C14" s="29" t="s">
        <v>177</v>
      </c>
      <c r="G14" s="22">
        <v>383</v>
      </c>
    </row>
    <row r="15" spans="1:7" ht="55.5" customHeight="1" thickBot="1" x14ac:dyDescent="0.4">
      <c r="A15" s="6" t="s">
        <v>149</v>
      </c>
      <c r="B15" s="10" t="s">
        <v>150</v>
      </c>
      <c r="C15" s="10" t="s">
        <v>170</v>
      </c>
      <c r="D15" s="10" t="s">
        <v>151</v>
      </c>
      <c r="E15" s="11" t="s">
        <v>171</v>
      </c>
      <c r="F15" s="10" t="s">
        <v>152</v>
      </c>
      <c r="G15" s="21" t="s">
        <v>153</v>
      </c>
    </row>
    <row r="16" spans="1:7" ht="15.75" thickBot="1" x14ac:dyDescent="0.3">
      <c r="A16" s="6" t="s">
        <v>0</v>
      </c>
      <c r="B16" s="7">
        <v>2</v>
      </c>
      <c r="C16" s="8">
        <v>3</v>
      </c>
      <c r="D16" s="7">
        <v>4</v>
      </c>
      <c r="E16" s="7" t="s">
        <v>172</v>
      </c>
      <c r="F16" s="7" t="s">
        <v>173</v>
      </c>
      <c r="G16" s="9" t="s">
        <v>174</v>
      </c>
    </row>
    <row r="17" spans="1:14" s="15" customFormat="1" x14ac:dyDescent="0.35">
      <c r="A17" s="12" t="s">
        <v>1</v>
      </c>
      <c r="B17" s="14"/>
      <c r="C17" s="23">
        <f>C19+C27+C71+C74+C78+C83</f>
        <v>300842.45999999996</v>
      </c>
      <c r="D17" s="23">
        <f>D19+D27+D71+D74+D78+D83</f>
        <v>0</v>
      </c>
      <c r="E17" s="23">
        <f>E19+E27+E71+E74+E78+E83</f>
        <v>300842.45999999985</v>
      </c>
      <c r="F17" s="23">
        <f>F19+F27+F71+F74+F78+F83</f>
        <v>298148.65999999997</v>
      </c>
      <c r="G17" s="23">
        <f>E17-F17</f>
        <v>2693.7999999998719</v>
      </c>
      <c r="I17" s="44">
        <f>C17-E17</f>
        <v>0</v>
      </c>
      <c r="K17" s="15" t="s">
        <v>185</v>
      </c>
      <c r="M17" s="15">
        <f>38+341</f>
        <v>379</v>
      </c>
      <c r="N17" s="15" t="s">
        <v>186</v>
      </c>
    </row>
    <row r="18" spans="1:14" x14ac:dyDescent="0.35">
      <c r="A18" s="3" t="s">
        <v>2</v>
      </c>
      <c r="B18" s="4"/>
      <c r="C18" s="24"/>
      <c r="D18" s="24"/>
      <c r="E18" s="24"/>
      <c r="F18" s="24"/>
      <c r="G18" s="23"/>
      <c r="I18" s="44">
        <f t="shared" ref="I18:I81" si="0">C18-E18</f>
        <v>0</v>
      </c>
    </row>
    <row r="19" spans="1:14" s="15" customFormat="1" ht="24" customHeight="1" x14ac:dyDescent="0.35">
      <c r="A19" s="13" t="s">
        <v>3</v>
      </c>
      <c r="B19" s="16" t="s">
        <v>7</v>
      </c>
      <c r="C19" s="25">
        <f>C20+C21+C26</f>
        <v>19296.559999999998</v>
      </c>
      <c r="D19" s="25">
        <f>D20+D21+D26</f>
        <v>0</v>
      </c>
      <c r="E19" s="25">
        <f>E20+E21+E26</f>
        <v>19296.559999999998</v>
      </c>
      <c r="F19" s="25">
        <f>F20+F21+F26</f>
        <v>19296.559999999998</v>
      </c>
      <c r="G19" s="23">
        <f t="shared" ref="G19:G50" si="1">E19-F19</f>
        <v>0</v>
      </c>
      <c r="I19" s="44">
        <f t="shared" si="0"/>
        <v>0</v>
      </c>
    </row>
    <row r="20" spans="1:14" x14ac:dyDescent="0.35">
      <c r="A20" s="2" t="s">
        <v>4</v>
      </c>
      <c r="B20" s="4" t="s">
        <v>8</v>
      </c>
      <c r="C20" s="24">
        <f>27000-12948.45</f>
        <v>14051.55</v>
      </c>
      <c r="D20" s="24"/>
      <c r="E20" s="24">
        <f>912.99+848.46+1047.86+857.71+1204.09+138.71+617.5+2103.02+24.46+318+3088.11+2485.73+376+28.91</f>
        <v>14051.55</v>
      </c>
      <c r="F20" s="24">
        <f>785.86+118+9.13+729.98+110+8.48+901.38+136+10.48+737.13+112+8.58+1036.05+156+12.04+119.32+18+1.39+80+531.33+6.17+2103.02+24.46+318+2656.23+30.88+401+2485.73+376+28.91</f>
        <v>14051.55</v>
      </c>
      <c r="G20" s="23">
        <f t="shared" si="1"/>
        <v>0</v>
      </c>
      <c r="I20" s="44">
        <f t="shared" si="0"/>
        <v>0</v>
      </c>
    </row>
    <row r="21" spans="1:14" s="15" customFormat="1" x14ac:dyDescent="0.35">
      <c r="A21" s="13" t="s">
        <v>5</v>
      </c>
      <c r="B21" s="16" t="s">
        <v>9</v>
      </c>
      <c r="C21" s="25">
        <f>C22+C23+C24+C25</f>
        <v>999</v>
      </c>
      <c r="D21" s="25">
        <f>D22+D23+D24+D25</f>
        <v>0</v>
      </c>
      <c r="E21" s="25">
        <f>E22+E23+E24+E25</f>
        <v>999</v>
      </c>
      <c r="F21" s="25">
        <f>F22+F23+F24+F25</f>
        <v>999</v>
      </c>
      <c r="G21" s="23">
        <f t="shared" si="1"/>
        <v>0</v>
      </c>
      <c r="I21" s="44">
        <f t="shared" si="0"/>
        <v>0</v>
      </c>
    </row>
    <row r="22" spans="1:14" x14ac:dyDescent="0.35">
      <c r="A22" s="2" t="s">
        <v>6</v>
      </c>
      <c r="B22" s="4" t="s">
        <v>10</v>
      </c>
      <c r="C22" s="24">
        <v>999</v>
      </c>
      <c r="D22" s="24"/>
      <c r="E22" s="24">
        <v>999</v>
      </c>
      <c r="F22" s="24">
        <v>999</v>
      </c>
      <c r="G22" s="23">
        <f t="shared" si="1"/>
        <v>0</v>
      </c>
      <c r="I22" s="44">
        <f t="shared" si="0"/>
        <v>0</v>
      </c>
    </row>
    <row r="23" spans="1:14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1"/>
        <v>0</v>
      </c>
      <c r="I23" s="44">
        <f t="shared" si="0"/>
        <v>0</v>
      </c>
    </row>
    <row r="24" spans="1:14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1"/>
        <v>0</v>
      </c>
      <c r="I24" s="44">
        <f t="shared" si="0"/>
        <v>0</v>
      </c>
    </row>
    <row r="25" spans="1:14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1"/>
        <v>0</v>
      </c>
      <c r="I25" s="44">
        <f t="shared" si="0"/>
        <v>0</v>
      </c>
    </row>
    <row r="26" spans="1:14" s="15" customFormat="1" x14ac:dyDescent="0.35">
      <c r="A26" s="13" t="s">
        <v>28</v>
      </c>
      <c r="B26" s="16" t="s">
        <v>14</v>
      </c>
      <c r="C26" s="25">
        <f>8200-3953.99</f>
        <v>4246.01</v>
      </c>
      <c r="D26" s="25"/>
      <c r="E26" s="25">
        <f>275.73+256.23+316.46+259.04+363.62+41.89+186.49+4.9+70.92+124.72+538+935.03+635.94+83.83+147.43+5.78</f>
        <v>4246.0099999999993</v>
      </c>
      <c r="F26" s="25">
        <f>200.86+46.56+26.48+1.83+186.66+43.27+24.6+1.7+230.53+53.44+30.39+2.1+188.7+43.75+24.88+1.71+264.9+61.4+34.91+2.41+30.52+7.07+4.02+0.28+186.49+4.9+70.92+124.72+538+8.6+89.56+157.49+679.38+635.94+83.83+147.43+5.78</f>
        <v>4246.01</v>
      </c>
      <c r="G26" s="23">
        <f t="shared" si="1"/>
        <v>0</v>
      </c>
      <c r="I26" s="44">
        <f t="shared" si="0"/>
        <v>0</v>
      </c>
    </row>
    <row r="27" spans="1:14" x14ac:dyDescent="0.35">
      <c r="A27" s="2" t="s">
        <v>29</v>
      </c>
      <c r="B27" s="4" t="s">
        <v>15</v>
      </c>
      <c r="C27" s="25">
        <f>C28+C29+C30+C36+C39+C40+C58</f>
        <v>162665.02999999997</v>
      </c>
      <c r="D27" s="25">
        <f t="shared" ref="D27:F27" si="2">D28+D29+D30+D36+D39+D40+D58</f>
        <v>0</v>
      </c>
      <c r="E27" s="25">
        <f t="shared" si="2"/>
        <v>162665.02999999985</v>
      </c>
      <c r="F27" s="25">
        <f t="shared" si="2"/>
        <v>159971.22999999998</v>
      </c>
      <c r="G27" s="23">
        <f t="shared" si="1"/>
        <v>2693.7999999998719</v>
      </c>
      <c r="I27" s="44">
        <f t="shared" si="0"/>
        <v>0</v>
      </c>
    </row>
    <row r="28" spans="1:14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1"/>
        <v>0</v>
      </c>
      <c r="I28" s="44">
        <f t="shared" si="0"/>
        <v>0</v>
      </c>
    </row>
    <row r="29" spans="1:14" x14ac:dyDescent="0.35">
      <c r="A29" s="2" t="s">
        <v>31</v>
      </c>
      <c r="B29" s="4" t="s">
        <v>17</v>
      </c>
      <c r="C29" s="25"/>
      <c r="D29" s="24"/>
      <c r="E29" s="24"/>
      <c r="F29" s="24"/>
      <c r="G29" s="23">
        <f t="shared" si="1"/>
        <v>0</v>
      </c>
      <c r="I29" s="44">
        <f t="shared" si="0"/>
        <v>0</v>
      </c>
    </row>
    <row r="30" spans="1:14" s="15" customFormat="1" x14ac:dyDescent="0.35">
      <c r="A30" s="13" t="s">
        <v>32</v>
      </c>
      <c r="B30" s="16" t="s">
        <v>18</v>
      </c>
      <c r="C30" s="25">
        <f>C31+C36</f>
        <v>1350</v>
      </c>
      <c r="D30" s="25">
        <f>D31+D36</f>
        <v>0</v>
      </c>
      <c r="E30" s="25">
        <f>E31+E36</f>
        <v>1350</v>
      </c>
      <c r="F30" s="25">
        <f>F31+F36</f>
        <v>1350</v>
      </c>
      <c r="G30" s="23">
        <f t="shared" si="1"/>
        <v>0</v>
      </c>
      <c r="I30" s="44">
        <f t="shared" si="0"/>
        <v>0</v>
      </c>
    </row>
    <row r="31" spans="1:14" ht="29" x14ac:dyDescent="0.35">
      <c r="A31" s="2" t="s">
        <v>33</v>
      </c>
      <c r="B31" s="4" t="s">
        <v>19</v>
      </c>
      <c r="C31" s="24">
        <f>C32+C33+C34+C35</f>
        <v>1350</v>
      </c>
      <c r="D31" s="24">
        <f t="shared" ref="D31:G31" si="3">D32+D33+D34+D35</f>
        <v>0</v>
      </c>
      <c r="E31" s="24">
        <f t="shared" si="3"/>
        <v>1350</v>
      </c>
      <c r="F31" s="24">
        <f t="shared" si="3"/>
        <v>1350</v>
      </c>
      <c r="G31" s="24">
        <f t="shared" si="3"/>
        <v>0</v>
      </c>
      <c r="I31" s="44">
        <f t="shared" si="0"/>
        <v>0</v>
      </c>
    </row>
    <row r="32" spans="1:14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1"/>
        <v>0</v>
      </c>
      <c r="I32" s="44">
        <f t="shared" si="0"/>
        <v>0</v>
      </c>
    </row>
    <row r="33" spans="1:9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1"/>
        <v>0</v>
      </c>
      <c r="I33" s="44">
        <f t="shared" si="0"/>
        <v>0</v>
      </c>
    </row>
    <row r="34" spans="1:9" x14ac:dyDescent="0.35">
      <c r="A34" s="2" t="s">
        <v>36</v>
      </c>
      <c r="B34" s="4" t="s">
        <v>22</v>
      </c>
      <c r="C34" s="24">
        <v>1350</v>
      </c>
      <c r="D34" s="24"/>
      <c r="E34" s="24">
        <v>1350</v>
      </c>
      <c r="F34" s="24">
        <v>1350</v>
      </c>
      <c r="G34" s="23">
        <f t="shared" si="1"/>
        <v>0</v>
      </c>
      <c r="I34" s="44">
        <f t="shared" si="0"/>
        <v>0</v>
      </c>
    </row>
    <row r="35" spans="1:9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1"/>
        <v>0</v>
      </c>
      <c r="I35" s="44">
        <f t="shared" si="0"/>
        <v>0</v>
      </c>
    </row>
    <row r="36" spans="1:9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1"/>
        <v>0</v>
      </c>
      <c r="I36" s="44">
        <f t="shared" si="0"/>
        <v>0</v>
      </c>
    </row>
    <row r="37" spans="1:9" x14ac:dyDescent="0.35">
      <c r="A37" s="2" t="s">
        <v>154</v>
      </c>
      <c r="B37" s="4" t="s">
        <v>43</v>
      </c>
      <c r="C37" s="24"/>
      <c r="D37" s="24"/>
      <c r="E37" s="24"/>
      <c r="F37" s="24"/>
      <c r="G37" s="23">
        <f t="shared" si="1"/>
        <v>0</v>
      </c>
      <c r="I37" s="44">
        <f t="shared" si="0"/>
        <v>0</v>
      </c>
    </row>
    <row r="38" spans="1:9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1"/>
        <v>0</v>
      </c>
      <c r="I38" s="44">
        <f t="shared" si="0"/>
        <v>0</v>
      </c>
    </row>
    <row r="39" spans="1:9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1"/>
        <v>0</v>
      </c>
      <c r="I39" s="44">
        <f t="shared" si="0"/>
        <v>0</v>
      </c>
    </row>
    <row r="40" spans="1:9" s="15" customFormat="1" x14ac:dyDescent="0.35">
      <c r="A40" s="13" t="s">
        <v>41</v>
      </c>
      <c r="B40" s="16" t="s">
        <v>45</v>
      </c>
      <c r="C40" s="25">
        <f>C41+C42+C48+C49+C50+C55+C56+C57</f>
        <v>10618.89</v>
      </c>
      <c r="D40" s="25">
        <f>D41+D42+D48+D49+D50+D55+D56+D57</f>
        <v>0</v>
      </c>
      <c r="E40" s="25">
        <f>E41+E42+E48+E49+E50+E55+E56+E57</f>
        <v>10618.89</v>
      </c>
      <c r="F40" s="25">
        <f>F41+F42+F48+F49+F50+F55+F56+F57</f>
        <v>10618.89</v>
      </c>
      <c r="G40" s="23">
        <f t="shared" si="1"/>
        <v>0</v>
      </c>
      <c r="I40" s="44">
        <f t="shared" si="0"/>
        <v>0</v>
      </c>
    </row>
    <row r="41" spans="1:9" ht="29" x14ac:dyDescent="0.35">
      <c r="A41" s="2" t="s">
        <v>42</v>
      </c>
      <c r="B41" s="4" t="s">
        <v>47</v>
      </c>
      <c r="C41" s="24">
        <f>40000-18210+1350-14021.11</f>
        <v>9118.89</v>
      </c>
      <c r="D41" s="24"/>
      <c r="E41" s="24">
        <f>604.32+245.31+100.01+517.98+690.64+690.63+1000+5270</f>
        <v>9118.89</v>
      </c>
      <c r="F41" s="24">
        <f>413.46+62+104.61+24.25+236.69+35+59.77+13.86+354.54+53+89.66+20.78+473.38+70+119.55+27.71+472.38+71+119.54+27.71+1000+5270</f>
        <v>9118.89</v>
      </c>
      <c r="G41" s="23">
        <f t="shared" si="1"/>
        <v>0</v>
      </c>
      <c r="I41" s="44">
        <f t="shared" si="0"/>
        <v>0</v>
      </c>
    </row>
    <row r="42" spans="1:9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/>
      <c r="F42" s="24"/>
      <c r="G42" s="23">
        <f t="shared" si="1"/>
        <v>0</v>
      </c>
      <c r="I42" s="44">
        <f t="shared" si="0"/>
        <v>0</v>
      </c>
    </row>
    <row r="43" spans="1:9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1"/>
        <v>0</v>
      </c>
      <c r="I43" s="44">
        <f t="shared" si="0"/>
        <v>0</v>
      </c>
    </row>
    <row r="44" spans="1:9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1"/>
        <v>0</v>
      </c>
      <c r="I44" s="44">
        <f t="shared" si="0"/>
        <v>0</v>
      </c>
    </row>
    <row r="45" spans="1:9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1"/>
        <v>0</v>
      </c>
      <c r="I45" s="44">
        <f t="shared" si="0"/>
        <v>0</v>
      </c>
    </row>
    <row r="46" spans="1:9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1"/>
        <v>0</v>
      </c>
      <c r="I46" s="44">
        <f t="shared" si="0"/>
        <v>0</v>
      </c>
    </row>
    <row r="47" spans="1:9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1"/>
        <v>0</v>
      </c>
      <c r="I47" s="44">
        <f t="shared" si="0"/>
        <v>0</v>
      </c>
    </row>
    <row r="48" spans="1:9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1"/>
        <v>0</v>
      </c>
      <c r="I48" s="44">
        <f t="shared" si="0"/>
        <v>0</v>
      </c>
    </row>
    <row r="49" spans="1:9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1"/>
        <v>0</v>
      </c>
      <c r="I49" s="44">
        <f t="shared" si="0"/>
        <v>0</v>
      </c>
    </row>
    <row r="50" spans="1:9" s="19" customFormat="1" x14ac:dyDescent="0.35">
      <c r="A50" s="17" t="s">
        <v>155</v>
      </c>
      <c r="B50" s="18" t="s">
        <v>56</v>
      </c>
      <c r="C50" s="26">
        <f>SUM(C51:C54)</f>
        <v>1500</v>
      </c>
      <c r="D50" s="26">
        <f>SUM(D51:D54)</f>
        <v>0</v>
      </c>
      <c r="E50" s="26">
        <f>SUM(E51:E54)</f>
        <v>1500</v>
      </c>
      <c r="F50" s="26">
        <f>SUM(F51:F54)</f>
        <v>1500</v>
      </c>
      <c r="G50" s="23">
        <f t="shared" si="1"/>
        <v>0</v>
      </c>
      <c r="I50" s="44">
        <f t="shared" si="0"/>
        <v>0</v>
      </c>
    </row>
    <row r="51" spans="1:9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ref="G51:G82" si="4">E51-F51</f>
        <v>0</v>
      </c>
      <c r="I51" s="44">
        <f t="shared" si="0"/>
        <v>0</v>
      </c>
    </row>
    <row r="52" spans="1:9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4"/>
        <v>0</v>
      </c>
      <c r="I52" s="44">
        <f t="shared" si="0"/>
        <v>0</v>
      </c>
    </row>
    <row r="53" spans="1:9" x14ac:dyDescent="0.35">
      <c r="A53" s="2" t="s">
        <v>156</v>
      </c>
      <c r="B53" s="4" t="s">
        <v>59</v>
      </c>
      <c r="C53" s="24"/>
      <c r="D53" s="24"/>
      <c r="E53" s="24"/>
      <c r="F53" s="24"/>
      <c r="G53" s="23">
        <f t="shared" si="4"/>
        <v>0</v>
      </c>
      <c r="I53" s="44">
        <f t="shared" si="0"/>
        <v>0</v>
      </c>
    </row>
    <row r="54" spans="1:9" x14ac:dyDescent="0.35">
      <c r="A54" s="2" t="s">
        <v>80</v>
      </c>
      <c r="B54" s="4" t="s">
        <v>60</v>
      </c>
      <c r="C54" s="24">
        <v>1500</v>
      </c>
      <c r="D54" s="24"/>
      <c r="E54" s="24">
        <v>1500</v>
      </c>
      <c r="F54" s="24">
        <v>1500</v>
      </c>
      <c r="G54" s="23">
        <f t="shared" si="4"/>
        <v>0</v>
      </c>
      <c r="I54" s="44">
        <f t="shared" si="0"/>
        <v>0</v>
      </c>
    </row>
    <row r="55" spans="1:9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4"/>
        <v>0</v>
      </c>
      <c r="I55" s="44">
        <f t="shared" si="0"/>
        <v>0</v>
      </c>
    </row>
    <row r="56" spans="1:9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4"/>
        <v>0</v>
      </c>
      <c r="I56" s="44">
        <f t="shared" si="0"/>
        <v>0</v>
      </c>
    </row>
    <row r="57" spans="1:9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4"/>
        <v>0</v>
      </c>
      <c r="I57" s="44">
        <f t="shared" si="0"/>
        <v>0</v>
      </c>
    </row>
    <row r="58" spans="1:9" s="15" customFormat="1" x14ac:dyDescent="0.35">
      <c r="A58" s="13" t="s">
        <v>84</v>
      </c>
      <c r="B58" s="16" t="s">
        <v>64</v>
      </c>
      <c r="C58" s="25">
        <f>C59+C62+C63+C64+C65+C66+C67+C70</f>
        <v>150696.13999999998</v>
      </c>
      <c r="D58" s="25">
        <f>D59+D62+D63+D64+D65+D66+D67+D70</f>
        <v>0</v>
      </c>
      <c r="E58" s="25">
        <f>E59+E62+E63+E64+E65+E66+E67+E70</f>
        <v>150696.13999999987</v>
      </c>
      <c r="F58" s="25">
        <f>F59+F62+F63+F64+F65+F66+F67+F70</f>
        <v>148002.33999999997</v>
      </c>
      <c r="G58" s="23">
        <f t="shared" si="4"/>
        <v>2693.799999999901</v>
      </c>
      <c r="I58" s="44">
        <f t="shared" si="0"/>
        <v>0</v>
      </c>
    </row>
    <row r="59" spans="1:9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4"/>
        <v>0</v>
      </c>
      <c r="I59" s="44">
        <f t="shared" si="0"/>
        <v>0</v>
      </c>
    </row>
    <row r="60" spans="1:9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4"/>
        <v>0</v>
      </c>
      <c r="I60" s="44">
        <f t="shared" si="0"/>
        <v>0</v>
      </c>
    </row>
    <row r="61" spans="1:9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4"/>
        <v>0</v>
      </c>
      <c r="I61" s="44">
        <f t="shared" si="0"/>
        <v>0</v>
      </c>
    </row>
    <row r="62" spans="1:9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4"/>
        <v>0</v>
      </c>
      <c r="I62" s="44">
        <f t="shared" si="0"/>
        <v>0</v>
      </c>
    </row>
    <row r="63" spans="1:9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4"/>
        <v>0</v>
      </c>
      <c r="I63" s="44">
        <f t="shared" si="0"/>
        <v>0</v>
      </c>
    </row>
    <row r="64" spans="1:9" x14ac:dyDescent="0.35">
      <c r="A64" s="2" t="s">
        <v>90</v>
      </c>
      <c r="B64" s="4" t="s">
        <v>119</v>
      </c>
      <c r="C64" s="24">
        <f>2200+598-50</f>
        <v>2748</v>
      </c>
      <c r="D64" s="24"/>
      <c r="E64" s="24">
        <v>2748</v>
      </c>
      <c r="F64" s="24">
        <v>2748</v>
      </c>
      <c r="G64" s="23">
        <f t="shared" si="4"/>
        <v>0</v>
      </c>
      <c r="I64" s="44">
        <f t="shared" si="0"/>
        <v>0</v>
      </c>
    </row>
    <row r="65" spans="1:12" x14ac:dyDescent="0.35">
      <c r="A65" s="2" t="s">
        <v>91</v>
      </c>
      <c r="B65" s="4" t="s">
        <v>120</v>
      </c>
      <c r="C65" s="24"/>
      <c r="D65" s="24"/>
      <c r="E65" s="24"/>
      <c r="F65" s="24"/>
      <c r="G65" s="23">
        <f t="shared" si="4"/>
        <v>0</v>
      </c>
      <c r="I65" s="44">
        <f t="shared" si="0"/>
        <v>0</v>
      </c>
    </row>
    <row r="66" spans="1:12" s="15" customFormat="1" ht="29" x14ac:dyDescent="0.35">
      <c r="A66" s="13" t="s">
        <v>92</v>
      </c>
      <c r="B66" s="16" t="s">
        <v>122</v>
      </c>
      <c r="C66" s="25"/>
      <c r="D66" s="25"/>
      <c r="E66" s="25"/>
      <c r="F66" s="25"/>
      <c r="G66" s="23">
        <f t="shared" si="4"/>
        <v>0</v>
      </c>
      <c r="I66" s="44">
        <f t="shared" si="0"/>
        <v>0</v>
      </c>
    </row>
    <row r="67" spans="1:12" s="19" customFormat="1" x14ac:dyDescent="0.35">
      <c r="A67" s="17" t="s">
        <v>93</v>
      </c>
      <c r="B67" s="18" t="s">
        <v>121</v>
      </c>
      <c r="C67" s="26">
        <f>SUM(C68:C69)</f>
        <v>147948.13999999998</v>
      </c>
      <c r="D67" s="26">
        <f>SUM(D68:D69)</f>
        <v>0</v>
      </c>
      <c r="E67" s="26">
        <f>SUM(E68:E69)</f>
        <v>147948.13999999987</v>
      </c>
      <c r="F67" s="26">
        <f>SUM(F68:F69)</f>
        <v>145254.33999999997</v>
      </c>
      <c r="G67" s="23">
        <f t="shared" si="4"/>
        <v>2693.799999999901</v>
      </c>
      <c r="I67" s="44">
        <f t="shared" si="0"/>
        <v>0</v>
      </c>
    </row>
    <row r="68" spans="1:12" x14ac:dyDescent="0.35">
      <c r="A68" s="2" t="s">
        <v>94</v>
      </c>
      <c r="B68" s="4" t="s">
        <v>123</v>
      </c>
      <c r="C68" s="24"/>
      <c r="D68" s="24"/>
      <c r="E68" s="24"/>
      <c r="F68" s="24"/>
      <c r="G68" s="23">
        <f t="shared" si="4"/>
        <v>0</v>
      </c>
      <c r="I68" s="44">
        <f t="shared" si="0"/>
        <v>0</v>
      </c>
    </row>
    <row r="69" spans="1:12" x14ac:dyDescent="0.35">
      <c r="A69" s="2" t="s">
        <v>95</v>
      </c>
      <c r="B69" s="4" t="s">
        <v>124</v>
      </c>
      <c r="C69" s="24">
        <f>200000-1350-53395.66+2693.8</f>
        <v>147948.13999999998</v>
      </c>
      <c r="D69" s="24"/>
      <c r="E69" s="24">
        <f>1200+4556+2700+1181.25+1181.25+675+1350+1350+1350-1188.72-604.32+4438+4155.43+930.03+1000+1350+2381.25-379+2400-2748+1350+1000-100.01+2363.25+2684+1500+1023+2950+2700+1487+2700+1200-11.04-1882.3+1350+1186-776.3+1500-7827+506.25+2700+1962+3900+1350-1620+1350-1.14+1350-690.64-1116.75-999+1012.5+3339+3374.75+6672.5+1350+2700-1500+3571.25-638.25+1350+1350+563-690.63-1567.71-1000-193.75+1518.75+1481.25-180.6-337.5+337.5-530-963.32-57-594-1.16-319.84-1.07+850+1350+4075+4050+1350+675-186.49-4720-617.5+675+1175-3.1+5400+1350+9450-2491.64+1350+1400+2531.5+2700+2700+250+750-1.07+2350+1000+2250+506.3+5850+250+1000+2750.1+2128+3100-3.5+250-4720+1000+1500-2103.02+4700+8450+1800+2700+5800+6068.5+4893.75+1500+5975-4.9-70.92-24.46-124.72-538-318+1850+1850+3500-31950-0.79-0.26+625+1000+1725+1500+1350+3200+1400+1350+500-4023.14-4720+875+500+5194+6400+9400+3862.5+2200+7425-14073+12043.8-8000+1500+2375+625+2875-5270+2787.5-4720+2350+4000-17480+500-251.04-2485.73-376-635.94-83.83-147.43-5.78-28.91-8000+4364-4007.6+2693.8</f>
        <v>147948.13999999987</v>
      </c>
      <c r="F69" s="24">
        <f>5999.16+895+1516.7+351.61+496+3427.52+512+866.7+200.91+10900+5142.28+767+1300.04+301.37+6855.06+1024+1733.38+401.83+6854.06+1025+1733.4+401.85+312.75+1349.18+5335.61+797+1200+1700+13111.27+1960+3315.67+768.63+1000+1300+19145.73+2864+4842.13+1122.48+22194.41+3317+5612.53+1301.08</f>
        <v>145254.33999999997</v>
      </c>
      <c r="G69" s="23">
        <f t="shared" si="4"/>
        <v>2693.799999999901</v>
      </c>
      <c r="I69" s="44">
        <f t="shared" si="0"/>
        <v>0</v>
      </c>
      <c r="L69" t="s">
        <v>193</v>
      </c>
    </row>
    <row r="70" spans="1:12" x14ac:dyDescent="0.35">
      <c r="A70" s="2" t="s">
        <v>96</v>
      </c>
      <c r="B70" s="4" t="s">
        <v>125</v>
      </c>
      <c r="C70" s="24"/>
      <c r="D70" s="24"/>
      <c r="E70" s="24"/>
      <c r="F70" s="24"/>
      <c r="G70" s="23">
        <f t="shared" si="4"/>
        <v>0</v>
      </c>
      <c r="I70" s="44">
        <f t="shared" si="0"/>
        <v>0</v>
      </c>
    </row>
    <row r="71" spans="1:12" s="15" customFormat="1" x14ac:dyDescent="0.35">
      <c r="A71" s="13" t="s">
        <v>97</v>
      </c>
      <c r="B71" s="16" t="s">
        <v>126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4"/>
        <v>0</v>
      </c>
      <c r="I71" s="44">
        <f t="shared" si="0"/>
        <v>0</v>
      </c>
    </row>
    <row r="72" spans="1:12" s="15" customFormat="1" ht="29" x14ac:dyDescent="0.35">
      <c r="A72" s="13" t="s">
        <v>98</v>
      </c>
      <c r="B72" s="16" t="s">
        <v>127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4"/>
        <v>0</v>
      </c>
      <c r="I72" s="44">
        <f t="shared" si="0"/>
        <v>0</v>
      </c>
    </row>
    <row r="73" spans="1:12" x14ac:dyDescent="0.35">
      <c r="A73" s="2" t="s">
        <v>99</v>
      </c>
      <c r="B73" s="4" t="s">
        <v>128</v>
      </c>
      <c r="C73" s="24"/>
      <c r="D73" s="24"/>
      <c r="E73" s="24"/>
      <c r="F73" s="24"/>
      <c r="G73" s="23">
        <f t="shared" si="4"/>
        <v>0</v>
      </c>
      <c r="I73" s="44">
        <f t="shared" si="0"/>
        <v>0</v>
      </c>
    </row>
    <row r="74" spans="1:12" s="15" customFormat="1" x14ac:dyDescent="0.35">
      <c r="A74" s="13" t="s">
        <v>100</v>
      </c>
      <c r="B74" s="16" t="s">
        <v>129</v>
      </c>
      <c r="C74" s="25"/>
      <c r="D74" s="25"/>
      <c r="E74" s="25"/>
      <c r="F74" s="25"/>
      <c r="G74" s="23">
        <f t="shared" si="4"/>
        <v>0</v>
      </c>
      <c r="I74" s="44">
        <f t="shared" si="0"/>
        <v>0</v>
      </c>
    </row>
    <row r="75" spans="1:12" s="15" customFormat="1" x14ac:dyDescent="0.35">
      <c r="A75" s="13" t="s">
        <v>101</v>
      </c>
      <c r="B75" s="16" t="s">
        <v>130</v>
      </c>
      <c r="C75" s="25"/>
      <c r="D75" s="25"/>
      <c r="E75" s="25"/>
      <c r="F75" s="25"/>
      <c r="G75" s="23">
        <f t="shared" si="4"/>
        <v>0</v>
      </c>
      <c r="I75" s="44">
        <f t="shared" si="0"/>
        <v>0</v>
      </c>
    </row>
    <row r="76" spans="1:12" x14ac:dyDescent="0.35">
      <c r="A76" s="2" t="s">
        <v>102</v>
      </c>
      <c r="B76" s="4" t="s">
        <v>131</v>
      </c>
      <c r="C76" s="24"/>
      <c r="D76" s="24"/>
      <c r="E76" s="24"/>
      <c r="F76" s="24"/>
      <c r="G76" s="23">
        <f t="shared" si="4"/>
        <v>0</v>
      </c>
      <c r="I76" s="44">
        <f t="shared" si="0"/>
        <v>0</v>
      </c>
    </row>
    <row r="77" spans="1:12" x14ac:dyDescent="0.35">
      <c r="A77" s="2" t="s">
        <v>103</v>
      </c>
      <c r="B77" s="4" t="s">
        <v>132</v>
      </c>
      <c r="C77" s="24"/>
      <c r="D77" s="24"/>
      <c r="E77" s="24"/>
      <c r="F77" s="24"/>
      <c r="G77" s="23">
        <f t="shared" si="4"/>
        <v>0</v>
      </c>
      <c r="I77" s="44">
        <f t="shared" si="0"/>
        <v>0</v>
      </c>
    </row>
    <row r="78" spans="1:12" s="15" customFormat="1" x14ac:dyDescent="0.35">
      <c r="A78" s="13" t="s">
        <v>104</v>
      </c>
      <c r="B78" s="16" t="s">
        <v>133</v>
      </c>
      <c r="C78" s="25">
        <f>SUM(C79:C82)</f>
        <v>4882.2700000000004</v>
      </c>
      <c r="D78" s="25">
        <f>SUM(D79:D82)</f>
        <v>0</v>
      </c>
      <c r="E78" s="25">
        <f>SUM(E79:E82)</f>
        <v>4882.2700000000004</v>
      </c>
      <c r="F78" s="25">
        <f>SUM(F79:F82)</f>
        <v>4882.2700000000004</v>
      </c>
      <c r="G78" s="23">
        <f t="shared" si="4"/>
        <v>0</v>
      </c>
      <c r="I78" s="44">
        <f t="shared" si="0"/>
        <v>0</v>
      </c>
    </row>
    <row r="79" spans="1:12" ht="29" x14ac:dyDescent="0.35">
      <c r="A79" s="2" t="s">
        <v>105</v>
      </c>
      <c r="B79" s="4" t="s">
        <v>134</v>
      </c>
      <c r="C79" s="24">
        <f>5000+500-617.73</f>
        <v>4882.2700000000004</v>
      </c>
      <c r="D79" s="24"/>
      <c r="E79" s="24">
        <f>11.04+776.3+1.14+963.32+57+1.16+319.84+1.07+3.1+2491.64+1.07+3.5+0.79+0.26+251.04</f>
        <v>4882.2700000000004</v>
      </c>
      <c r="F79" s="24">
        <f>11.04+776.3+1.14+963.32+1.95+0.22+54.83+0.01+1.15+319.84+1.07+3.1+2491.64+1.07+3.5+0.79+0.26+251.04</f>
        <v>4882.2700000000004</v>
      </c>
      <c r="G79" s="23">
        <f t="shared" si="4"/>
        <v>0</v>
      </c>
      <c r="I79" s="44">
        <f t="shared" si="0"/>
        <v>0</v>
      </c>
    </row>
    <row r="80" spans="1:12" ht="29" x14ac:dyDescent="0.35">
      <c r="A80" s="2" t="s">
        <v>106</v>
      </c>
      <c r="B80" s="4" t="s">
        <v>135</v>
      </c>
      <c r="C80" s="24"/>
      <c r="D80" s="24"/>
      <c r="E80" s="24"/>
      <c r="F80" s="24"/>
      <c r="G80" s="23">
        <f t="shared" si="4"/>
        <v>0</v>
      </c>
      <c r="I80" s="44">
        <f t="shared" si="0"/>
        <v>0</v>
      </c>
    </row>
    <row r="81" spans="1:9" x14ac:dyDescent="0.35">
      <c r="A81" s="2" t="s">
        <v>192</v>
      </c>
      <c r="B81" s="4" t="s">
        <v>136</v>
      </c>
      <c r="C81" s="24"/>
      <c r="D81" s="24"/>
      <c r="E81" s="24"/>
      <c r="F81" s="24"/>
      <c r="G81" s="23">
        <f t="shared" si="4"/>
        <v>0</v>
      </c>
      <c r="I81" s="44">
        <f t="shared" si="0"/>
        <v>0</v>
      </c>
    </row>
    <row r="82" spans="1:9" x14ac:dyDescent="0.35">
      <c r="A82" s="2" t="s">
        <v>107</v>
      </c>
      <c r="B82" s="4" t="s">
        <v>137</v>
      </c>
      <c r="C82" s="24"/>
      <c r="D82" s="24"/>
      <c r="E82" s="24"/>
      <c r="F82" s="24"/>
      <c r="G82" s="23">
        <f t="shared" si="4"/>
        <v>0</v>
      </c>
      <c r="I82" s="44">
        <f t="shared" ref="I82:I94" si="5">C82-E82</f>
        <v>0</v>
      </c>
    </row>
    <row r="83" spans="1:9" s="15" customFormat="1" x14ac:dyDescent="0.35">
      <c r="A83" s="13" t="s">
        <v>108</v>
      </c>
      <c r="B83" s="16" t="s">
        <v>138</v>
      </c>
      <c r="C83" s="25">
        <f>C84+C86</f>
        <v>113998.6</v>
      </c>
      <c r="D83" s="25">
        <f>D84+D86</f>
        <v>0</v>
      </c>
      <c r="E83" s="25">
        <f>E84+E86</f>
        <v>113998.6</v>
      </c>
      <c r="F83" s="25">
        <f>F84+F86</f>
        <v>113998.6</v>
      </c>
      <c r="G83" s="23">
        <f t="shared" ref="G83:G94" si="6">E83-F83</f>
        <v>0</v>
      </c>
      <c r="I83" s="44">
        <f t="shared" si="5"/>
        <v>0</v>
      </c>
    </row>
    <row r="84" spans="1:9" s="15" customFormat="1" x14ac:dyDescent="0.35">
      <c r="A84" s="13" t="s">
        <v>109</v>
      </c>
      <c r="B84" s="16" t="s">
        <v>139</v>
      </c>
      <c r="C84" s="25">
        <f>C85</f>
        <v>65430</v>
      </c>
      <c r="D84" s="25">
        <f>D85</f>
        <v>0</v>
      </c>
      <c r="E84" s="25">
        <f>E85</f>
        <v>65430</v>
      </c>
      <c r="F84" s="25">
        <f>F85</f>
        <v>65430</v>
      </c>
      <c r="G84" s="23">
        <f t="shared" si="6"/>
        <v>0</v>
      </c>
      <c r="I84" s="44">
        <f t="shared" si="5"/>
        <v>0</v>
      </c>
    </row>
    <row r="85" spans="1:9" x14ac:dyDescent="0.35">
      <c r="A85" s="2" t="s">
        <v>110</v>
      </c>
      <c r="B85" s="4" t="s">
        <v>140</v>
      </c>
      <c r="C85" s="24">
        <f>50000+20000+3430-8000</f>
        <v>65430</v>
      </c>
      <c r="D85" s="24"/>
      <c r="E85" s="24">
        <f>31950+8000+17480+8000</f>
        <v>65430</v>
      </c>
      <c r="F85" s="24">
        <f>31950+8000+17480+8000</f>
        <v>65430</v>
      </c>
      <c r="G85" s="23">
        <f t="shared" si="6"/>
        <v>0</v>
      </c>
      <c r="I85" s="44">
        <f t="shared" si="5"/>
        <v>0</v>
      </c>
    </row>
    <row r="86" spans="1:9" s="15" customFormat="1" x14ac:dyDescent="0.35">
      <c r="A86" s="13" t="s">
        <v>111</v>
      </c>
      <c r="B86" s="16" t="s">
        <v>141</v>
      </c>
      <c r="C86" s="25">
        <f>SUM(C87)</f>
        <v>48568.6</v>
      </c>
      <c r="D86" s="25">
        <f>SUM(D87)</f>
        <v>0</v>
      </c>
      <c r="E86" s="25">
        <f>E87</f>
        <v>48568.6</v>
      </c>
      <c r="F86" s="25">
        <f>SUM(F87)</f>
        <v>48568.6</v>
      </c>
      <c r="G86" s="23">
        <f t="shared" si="6"/>
        <v>0</v>
      </c>
      <c r="I86" s="44">
        <f t="shared" si="5"/>
        <v>0</v>
      </c>
    </row>
    <row r="87" spans="1:9" s="15" customFormat="1" x14ac:dyDescent="0.35">
      <c r="A87" s="13" t="s">
        <v>112</v>
      </c>
      <c r="B87" s="16" t="s">
        <v>142</v>
      </c>
      <c r="C87" s="25">
        <f>SUM(C88:C93)</f>
        <v>48568.6</v>
      </c>
      <c r="D87" s="25">
        <f>SUM(D88:D93)</f>
        <v>0</v>
      </c>
      <c r="E87" s="25">
        <f>SUM(E88:E93)</f>
        <v>48568.6</v>
      </c>
      <c r="F87" s="25">
        <f>SUM(F88:F93)</f>
        <v>48568.6</v>
      </c>
      <c r="G87" s="23">
        <f t="shared" si="6"/>
        <v>0</v>
      </c>
      <c r="I87" s="44">
        <f t="shared" si="5"/>
        <v>0</v>
      </c>
    </row>
    <row r="88" spans="1:9" x14ac:dyDescent="0.35">
      <c r="A88" s="2" t="s">
        <v>113</v>
      </c>
      <c r="B88" s="4" t="s">
        <v>143</v>
      </c>
      <c r="C88" s="24"/>
      <c r="D88" s="24"/>
      <c r="E88" s="24"/>
      <c r="F88" s="24"/>
      <c r="G88" s="23">
        <f t="shared" si="6"/>
        <v>0</v>
      </c>
      <c r="I88" s="44">
        <f t="shared" si="5"/>
        <v>0</v>
      </c>
    </row>
    <row r="89" spans="1:9" x14ac:dyDescent="0.35">
      <c r="A89" s="2" t="s">
        <v>114</v>
      </c>
      <c r="B89" s="4" t="s">
        <v>144</v>
      </c>
      <c r="C89" s="24"/>
      <c r="D89" s="24"/>
      <c r="E89" s="24"/>
      <c r="F89" s="24"/>
      <c r="G89" s="23">
        <f t="shared" si="6"/>
        <v>0</v>
      </c>
      <c r="I89" s="44">
        <f t="shared" si="5"/>
        <v>0</v>
      </c>
    </row>
    <row r="90" spans="1:9" x14ac:dyDescent="0.35">
      <c r="A90" s="2" t="s">
        <v>115</v>
      </c>
      <c r="B90" s="4" t="s">
        <v>145</v>
      </c>
      <c r="C90" s="24"/>
      <c r="D90" s="24"/>
      <c r="E90" s="24"/>
      <c r="F90" s="24"/>
      <c r="G90" s="23">
        <f t="shared" si="6"/>
        <v>0</v>
      </c>
      <c r="I90" s="44">
        <f t="shared" si="5"/>
        <v>0</v>
      </c>
    </row>
    <row r="91" spans="1:9" x14ac:dyDescent="0.35">
      <c r="A91" s="2" t="s">
        <v>116</v>
      </c>
      <c r="B91" s="4" t="s">
        <v>146</v>
      </c>
      <c r="C91" s="24">
        <f>20000-20000</f>
        <v>0</v>
      </c>
      <c r="D91" s="24"/>
      <c r="E91" s="24"/>
      <c r="F91" s="24"/>
      <c r="G91" s="23">
        <f t="shared" si="6"/>
        <v>0</v>
      </c>
      <c r="I91" s="44">
        <f t="shared" si="5"/>
        <v>0</v>
      </c>
    </row>
    <row r="92" spans="1:9" x14ac:dyDescent="0.35">
      <c r="A92" s="2" t="s">
        <v>117</v>
      </c>
      <c r="B92" s="4" t="s">
        <v>147</v>
      </c>
      <c r="C92" s="24"/>
      <c r="D92" s="24"/>
      <c r="E92" s="24"/>
      <c r="F92" s="24"/>
      <c r="G92" s="23">
        <f t="shared" si="6"/>
        <v>0</v>
      </c>
      <c r="I92" s="44">
        <f t="shared" si="5"/>
        <v>0</v>
      </c>
    </row>
    <row r="93" spans="1:9" x14ac:dyDescent="0.35">
      <c r="A93" s="2" t="s">
        <v>118</v>
      </c>
      <c r="B93" s="4" t="s">
        <v>148</v>
      </c>
      <c r="C93" s="24">
        <f>30000+12930+5638.6</f>
        <v>48568.6</v>
      </c>
      <c r="D93" s="24"/>
      <c r="E93" s="24">
        <f>7827+1620+530+4720+4720+4720+14073+4720+4007.6+1631</f>
        <v>48568.6</v>
      </c>
      <c r="F93" s="24">
        <f>7827+1620+530+4720+4720+4720+14073+4720+5638.6</f>
        <v>48568.6</v>
      </c>
      <c r="G93" s="23">
        <f t="shared" si="6"/>
        <v>0</v>
      </c>
      <c r="I93" s="44">
        <f t="shared" si="5"/>
        <v>0</v>
      </c>
    </row>
    <row r="94" spans="1:9" ht="15.65" customHeight="1" x14ac:dyDescent="0.35">
      <c r="A94" s="43" t="s">
        <v>168</v>
      </c>
      <c r="B94" s="4" t="s">
        <v>169</v>
      </c>
      <c r="C94" s="24">
        <v>18880</v>
      </c>
      <c r="D94" s="24"/>
      <c r="E94" s="24">
        <f>14160+4720</f>
        <v>18880</v>
      </c>
      <c r="F94" s="24">
        <f>14160+4720</f>
        <v>18880</v>
      </c>
      <c r="G94" s="23">
        <f t="shared" si="6"/>
        <v>0</v>
      </c>
      <c r="I94" s="44">
        <f t="shared" si="5"/>
        <v>0</v>
      </c>
    </row>
    <row r="95" spans="1:9" x14ac:dyDescent="0.35">
      <c r="G95" s="1"/>
    </row>
    <row r="96" spans="1:9" ht="15.5" x14ac:dyDescent="0.35">
      <c r="A96" s="30" t="s">
        <v>184</v>
      </c>
      <c r="B96" s="31"/>
      <c r="C96" s="15" t="s">
        <v>181</v>
      </c>
      <c r="D96" s="32" t="s">
        <v>178</v>
      </c>
      <c r="E96" s="37"/>
      <c r="F96" s="33" t="s">
        <v>183</v>
      </c>
      <c r="G96" s="34"/>
    </row>
    <row r="97" spans="1:6" x14ac:dyDescent="0.35">
      <c r="A97" s="35" t="s">
        <v>179</v>
      </c>
      <c r="B97" s="31"/>
      <c r="E97" s="48" t="s">
        <v>179</v>
      </c>
      <c r="F97" s="48"/>
    </row>
    <row r="98" spans="1:6" x14ac:dyDescent="0.35">
      <c r="A98" s="35"/>
      <c r="B98" s="31"/>
      <c r="E98" s="35"/>
      <c r="F98" s="35"/>
    </row>
    <row r="99" spans="1:6" x14ac:dyDescent="0.35">
      <c r="A99" t="s">
        <v>180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7" zoomScale="75" zoomScaleNormal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5" hidden="1" x14ac:dyDescent="0.25"/>
    <row r="2" spans="1:7" ht="15" hidden="1" x14ac:dyDescent="0.25"/>
    <row r="3" spans="1:7" ht="15" hidden="1" x14ac:dyDescent="0.25"/>
    <row r="4" spans="1:7" ht="15" hidden="1" x14ac:dyDescent="0.25"/>
    <row r="5" spans="1:7" ht="15" hidden="1" x14ac:dyDescent="0.25"/>
    <row r="6" spans="1:7" ht="15" hidden="1" x14ac:dyDescent="0.25"/>
    <row r="7" spans="1:7" ht="44.25" customHeight="1" x14ac:dyDescent="0.35">
      <c r="A7" s="45" t="s">
        <v>157</v>
      </c>
      <c r="B7" s="45"/>
      <c r="C7" s="45"/>
      <c r="D7" s="45"/>
      <c r="E7" s="45"/>
      <c r="F7" s="45"/>
      <c r="G7" s="45"/>
    </row>
    <row r="8" spans="1:7" x14ac:dyDescent="0.35">
      <c r="B8" s="5" t="s">
        <v>158</v>
      </c>
      <c r="C8" s="28">
        <v>43101</v>
      </c>
    </row>
    <row r="9" spans="1:7" x14ac:dyDescent="0.35">
      <c r="G9" s="22" t="s">
        <v>163</v>
      </c>
    </row>
    <row r="10" spans="1:7" ht="60" customHeight="1" x14ac:dyDescent="0.35">
      <c r="A10" s="1" t="s">
        <v>159</v>
      </c>
      <c r="C10" s="46" t="s">
        <v>175</v>
      </c>
      <c r="D10" s="46"/>
      <c r="E10" s="46"/>
      <c r="F10" t="s">
        <v>164</v>
      </c>
      <c r="G10" s="22">
        <v>503010</v>
      </c>
    </row>
    <row r="11" spans="1:7" x14ac:dyDescent="0.35">
      <c r="A11" s="1" t="s">
        <v>160</v>
      </c>
      <c r="F11" t="s">
        <v>165</v>
      </c>
      <c r="G11" s="27"/>
    </row>
    <row r="12" spans="1:7" x14ac:dyDescent="0.35">
      <c r="A12" s="1" t="s">
        <v>161</v>
      </c>
      <c r="F12" t="s">
        <v>166</v>
      </c>
      <c r="G12" s="27"/>
    </row>
    <row r="13" spans="1:7" x14ac:dyDescent="0.35">
      <c r="A13" s="1" t="s">
        <v>162</v>
      </c>
      <c r="C13" s="47" t="s">
        <v>187</v>
      </c>
      <c r="D13" s="47"/>
      <c r="E13" s="47"/>
      <c r="F13" t="s">
        <v>167</v>
      </c>
      <c r="G13" s="27"/>
    </row>
    <row r="14" spans="1:7" ht="15.75" thickBot="1" x14ac:dyDescent="0.3">
      <c r="C14" s="29" t="s">
        <v>177</v>
      </c>
      <c r="G14" s="22">
        <v>383</v>
      </c>
    </row>
    <row r="15" spans="1:7" ht="55.5" customHeight="1" thickBot="1" x14ac:dyDescent="0.4">
      <c r="A15" s="6" t="s">
        <v>149</v>
      </c>
      <c r="B15" s="10" t="s">
        <v>150</v>
      </c>
      <c r="C15" s="10" t="s">
        <v>170</v>
      </c>
      <c r="D15" s="10" t="s">
        <v>151</v>
      </c>
      <c r="E15" s="11" t="s">
        <v>171</v>
      </c>
      <c r="F15" s="10" t="s">
        <v>152</v>
      </c>
      <c r="G15" s="21" t="s">
        <v>153</v>
      </c>
    </row>
    <row r="16" spans="1:7" ht="15.75" thickBot="1" x14ac:dyDescent="0.3">
      <c r="A16" s="6" t="s">
        <v>0</v>
      </c>
      <c r="B16" s="7">
        <v>2</v>
      </c>
      <c r="C16" s="8">
        <v>3</v>
      </c>
      <c r="D16" s="7">
        <v>4</v>
      </c>
      <c r="E16" s="7" t="s">
        <v>172</v>
      </c>
      <c r="F16" s="7" t="s">
        <v>173</v>
      </c>
      <c r="G16" s="9" t="s">
        <v>174</v>
      </c>
    </row>
    <row r="17" spans="1:7" s="15" customFormat="1" x14ac:dyDescent="0.35">
      <c r="A17" s="12" t="s">
        <v>1</v>
      </c>
      <c r="B17" s="14"/>
      <c r="C17" s="23">
        <f>C19+C27+C71+C74+C78+C83</f>
        <v>52803.97</v>
      </c>
      <c r="D17" s="23">
        <f>D19+D27+D71+D74+D78+D83</f>
        <v>0</v>
      </c>
      <c r="E17" s="23">
        <f>E19+E27+E71+E74+E78+E83</f>
        <v>52803.97</v>
      </c>
      <c r="F17" s="23">
        <f>F19+F27+F71+F74+F78+F83</f>
        <v>52803.97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0</v>
      </c>
      <c r="D19" s="25">
        <f>D20+D21+D26</f>
        <v>0</v>
      </c>
      <c r="E19" s="25">
        <f>E20+E21+E26</f>
        <v>0</v>
      </c>
      <c r="F19" s="25">
        <f>F20+F21+F26</f>
        <v>0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/>
      <c r="D20" s="24"/>
      <c r="E20" s="24"/>
      <c r="F20" s="24"/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/>
      <c r="D26" s="25"/>
      <c r="E26" s="25"/>
      <c r="F26" s="25"/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52803.97</v>
      </c>
      <c r="D27" s="25">
        <f t="shared" ref="D27:F27" si="1">D28+D29+D30+D36+D39+D40+D58</f>
        <v>0</v>
      </c>
      <c r="E27" s="25">
        <f t="shared" si="1"/>
        <v>52803.97</v>
      </c>
      <c r="F27" s="25">
        <f t="shared" si="1"/>
        <v>52803.97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52803.97</v>
      </c>
      <c r="D30" s="25">
        <f>D31+D36</f>
        <v>0</v>
      </c>
      <c r="E30" s="25">
        <f>E31+E36</f>
        <v>52803.97</v>
      </c>
      <c r="F30" s="25">
        <f>F31+F36</f>
        <v>52803.97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52803.97</v>
      </c>
      <c r="D31" s="24">
        <f>D32+D33+D34+D35</f>
        <v>0</v>
      </c>
      <c r="E31" s="24">
        <f>E32+E33+E34+E35</f>
        <v>52803.97</v>
      </c>
      <c r="F31" s="24">
        <f>F32+F33+F34+F35</f>
        <v>52803.97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>
        <f>27000+27000-9626.12</f>
        <v>44373.88</v>
      </c>
      <c r="D34" s="24"/>
      <c r="E34" s="24">
        <f>10701.91+6603.64+4664.71+4681.54+4966.35+937.56+3717.34+3559.58+5891.25-1350</f>
        <v>44373.880000000005</v>
      </c>
      <c r="F34" s="24">
        <f>5920.91+4781+10541.21+5408.68+5903.91+7276.92+5891.25-1350</f>
        <v>44373.88</v>
      </c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>
        <f>6000+10000-7569.91</f>
        <v>8430.09</v>
      </c>
      <c r="D35" s="24"/>
      <c r="E35" s="24">
        <f>1685.85+1279.08+813.96+755.82+872.1+523.26+813.96+697.68+988.38</f>
        <v>8430.09</v>
      </c>
      <c r="F35" s="24">
        <f>2964.93+813.96+755.82+872.1+2034.9+988.38</f>
        <v>8430.09</v>
      </c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154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0</v>
      </c>
      <c r="D40" s="25">
        <f>D41+D42+D48+D49+D50+D55+D56+D57</f>
        <v>0</v>
      </c>
      <c r="E40" s="25">
        <f>E41+E42+E48+E49+E50+E55+E56+E57</f>
        <v>0</v>
      </c>
      <c r="F40" s="25">
        <f>F41+F42+F48+F49+F50+F55+F56+F57</f>
        <v>0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/>
      <c r="D41" s="24"/>
      <c r="E41" s="24"/>
      <c r="F41" s="24"/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155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156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0</v>
      </c>
      <c r="D58" s="25">
        <f>D59+D62+D63+D64+D65+D66+D67+D70</f>
        <v>0</v>
      </c>
      <c r="E58" s="25">
        <f>E59+E62+E63+E64+E65+E66+E67+E70</f>
        <v>0</v>
      </c>
      <c r="F58" s="25">
        <f>F59+F62+F63+F64+F65+F66+F67+F70</f>
        <v>0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119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120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122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121</v>
      </c>
      <c r="C67" s="26">
        <f>SUM(C68:C69)</f>
        <v>0</v>
      </c>
      <c r="D67" s="26">
        <f>SUM(D68:D69)</f>
        <v>0</v>
      </c>
      <c r="E67" s="26">
        <f>SUM(E68:E69)</f>
        <v>0</v>
      </c>
      <c r="F67" s="26">
        <f>SUM(F68:F69)</f>
        <v>0</v>
      </c>
      <c r="G67" s="23">
        <f t="shared" si="0"/>
        <v>0</v>
      </c>
    </row>
    <row r="68" spans="1:7" x14ac:dyDescent="0.35">
      <c r="A68" s="2" t="s">
        <v>94</v>
      </c>
      <c r="B68" s="4" t="s">
        <v>123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124</v>
      </c>
      <c r="C69" s="24"/>
      <c r="D69" s="24"/>
      <c r="E69" s="24"/>
      <c r="F69" s="24"/>
      <c r="G69" s="23">
        <f t="shared" si="0"/>
        <v>0</v>
      </c>
    </row>
    <row r="70" spans="1:7" x14ac:dyDescent="0.35">
      <c r="A70" s="2" t="s">
        <v>96</v>
      </c>
      <c r="B70" s="4" t="s">
        <v>125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126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127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128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129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130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131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132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133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134</v>
      </c>
      <c r="C79" s="24"/>
      <c r="D79" s="24"/>
      <c r="E79" s="24"/>
      <c r="F79" s="24"/>
      <c r="G79" s="23">
        <f t="shared" si="0"/>
        <v>0</v>
      </c>
    </row>
    <row r="80" spans="1:7" ht="29" x14ac:dyDescent="0.35">
      <c r="A80" s="2" t="s">
        <v>106</v>
      </c>
      <c r="B80" s="4" t="s">
        <v>135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192</v>
      </c>
      <c r="B81" s="4" t="s">
        <v>136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107</v>
      </c>
      <c r="B82" s="4" t="s">
        <v>137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108</v>
      </c>
      <c r="B83" s="16" t="s">
        <v>138</v>
      </c>
      <c r="C83" s="25">
        <f>C84+C86</f>
        <v>0</v>
      </c>
      <c r="D83" s="25">
        <f>D84+D86</f>
        <v>0</v>
      </c>
      <c r="E83" s="25">
        <f>E84+E86</f>
        <v>0</v>
      </c>
      <c r="F83" s="25">
        <f>F84+F86</f>
        <v>0</v>
      </c>
      <c r="G83" s="23">
        <f t="shared" ref="G83:G94" si="2">E83-F83</f>
        <v>0</v>
      </c>
    </row>
    <row r="84" spans="1:7" s="15" customFormat="1" x14ac:dyDescent="0.35">
      <c r="A84" s="13" t="s">
        <v>109</v>
      </c>
      <c r="B84" s="16" t="s">
        <v>139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110</v>
      </c>
      <c r="B85" s="4" t="s">
        <v>140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111</v>
      </c>
      <c r="B86" s="16" t="s">
        <v>141</v>
      </c>
      <c r="C86" s="25">
        <f>SUM(C87)</f>
        <v>0</v>
      </c>
      <c r="D86" s="25">
        <f>SUM(D87)</f>
        <v>0</v>
      </c>
      <c r="E86" s="25">
        <f>E87</f>
        <v>0</v>
      </c>
      <c r="F86" s="25">
        <f>SUM(F87)</f>
        <v>0</v>
      </c>
      <c r="G86" s="23">
        <f t="shared" si="2"/>
        <v>0</v>
      </c>
    </row>
    <row r="87" spans="1:7" s="15" customFormat="1" x14ac:dyDescent="0.35">
      <c r="A87" s="13" t="s">
        <v>112</v>
      </c>
      <c r="B87" s="16" t="s">
        <v>142</v>
      </c>
      <c r="C87" s="25">
        <f>SUM(C88:C93)</f>
        <v>0</v>
      </c>
      <c r="D87" s="25">
        <f>SUM(D88:D93)</f>
        <v>0</v>
      </c>
      <c r="E87" s="25">
        <f>SUM(E88:E93)</f>
        <v>0</v>
      </c>
      <c r="F87" s="25">
        <f>SUM(F88:F93)</f>
        <v>0</v>
      </c>
      <c r="G87" s="23">
        <f t="shared" si="2"/>
        <v>0</v>
      </c>
    </row>
    <row r="88" spans="1:7" x14ac:dyDescent="0.35">
      <c r="A88" s="2" t="s">
        <v>113</v>
      </c>
      <c r="B88" s="4" t="s">
        <v>143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114</v>
      </c>
      <c r="B89" s="4" t="s">
        <v>144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115</v>
      </c>
      <c r="B90" s="4" t="s">
        <v>145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116</v>
      </c>
      <c r="B91" s="4" t="s">
        <v>146</v>
      </c>
      <c r="C91" s="24"/>
      <c r="D91" s="24"/>
      <c r="E91" s="24"/>
      <c r="F91" s="24"/>
      <c r="G91" s="23">
        <f t="shared" si="2"/>
        <v>0</v>
      </c>
    </row>
    <row r="92" spans="1:7" x14ac:dyDescent="0.35">
      <c r="A92" s="2" t="s">
        <v>117</v>
      </c>
      <c r="B92" s="4" t="s">
        <v>147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118</v>
      </c>
      <c r="B93" s="4" t="s">
        <v>148</v>
      </c>
      <c r="C93" s="24"/>
      <c r="D93" s="24"/>
      <c r="E93" s="24"/>
      <c r="F93" s="24"/>
      <c r="G93" s="23">
        <f t="shared" si="2"/>
        <v>0</v>
      </c>
    </row>
    <row r="94" spans="1:7" ht="21.65" customHeight="1" x14ac:dyDescent="0.35">
      <c r="A94" s="2" t="s">
        <v>168</v>
      </c>
      <c r="B94" s="4" t="s">
        <v>169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184</v>
      </c>
      <c r="B96" s="31"/>
      <c r="C96" s="15" t="s">
        <v>181</v>
      </c>
      <c r="D96" s="32" t="s">
        <v>178</v>
      </c>
      <c r="E96" s="37"/>
      <c r="F96" s="33" t="s">
        <v>183</v>
      </c>
      <c r="G96" s="34"/>
    </row>
    <row r="97" spans="1:6" x14ac:dyDescent="0.35">
      <c r="A97" s="41" t="s">
        <v>179</v>
      </c>
      <c r="B97" s="31"/>
      <c r="E97" s="48" t="s">
        <v>179</v>
      </c>
      <c r="F97" s="48"/>
    </row>
    <row r="98" spans="1:6" x14ac:dyDescent="0.35">
      <c r="A98" s="41"/>
      <c r="B98" s="31"/>
      <c r="E98" s="41"/>
      <c r="F98" s="41"/>
    </row>
    <row r="99" spans="1:6" x14ac:dyDescent="0.35">
      <c r="A99" t="s">
        <v>180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7" zoomScale="75" zoomScaleNormal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5" hidden="1" x14ac:dyDescent="0.25"/>
    <row r="2" spans="1:7" ht="15" hidden="1" x14ac:dyDescent="0.25"/>
    <row r="3" spans="1:7" ht="15" hidden="1" x14ac:dyDescent="0.25"/>
    <row r="4" spans="1:7" ht="15" hidden="1" x14ac:dyDescent="0.25"/>
    <row r="5" spans="1:7" ht="15" hidden="1" x14ac:dyDescent="0.25"/>
    <row r="6" spans="1:7" ht="15" hidden="1" x14ac:dyDescent="0.25"/>
    <row r="7" spans="1:7" ht="44.25" customHeight="1" x14ac:dyDescent="0.35">
      <c r="A7" s="45" t="s">
        <v>157</v>
      </c>
      <c r="B7" s="45"/>
      <c r="C7" s="45"/>
      <c r="D7" s="45"/>
      <c r="E7" s="45"/>
      <c r="F7" s="45"/>
      <c r="G7" s="45"/>
    </row>
    <row r="8" spans="1:7" x14ac:dyDescent="0.35">
      <c r="B8" s="5" t="s">
        <v>158</v>
      </c>
      <c r="C8" s="28">
        <v>43101</v>
      </c>
    </row>
    <row r="9" spans="1:7" x14ac:dyDescent="0.35">
      <c r="G9" s="22" t="s">
        <v>163</v>
      </c>
    </row>
    <row r="10" spans="1:7" ht="60" customHeight="1" x14ac:dyDescent="0.35">
      <c r="A10" s="1" t="s">
        <v>159</v>
      </c>
      <c r="C10" s="46" t="s">
        <v>175</v>
      </c>
      <c r="D10" s="46"/>
      <c r="E10" s="46"/>
      <c r="F10" t="s">
        <v>164</v>
      </c>
      <c r="G10" s="22">
        <v>503010</v>
      </c>
    </row>
    <row r="11" spans="1:7" x14ac:dyDescent="0.35">
      <c r="A11" s="1" t="s">
        <v>160</v>
      </c>
      <c r="F11" t="s">
        <v>165</v>
      </c>
      <c r="G11" s="27"/>
    </row>
    <row r="12" spans="1:7" x14ac:dyDescent="0.35">
      <c r="A12" s="1" t="s">
        <v>161</v>
      </c>
      <c r="F12" t="s">
        <v>166</v>
      </c>
      <c r="G12" s="27"/>
    </row>
    <row r="13" spans="1:7" x14ac:dyDescent="0.35">
      <c r="A13" s="1" t="s">
        <v>162</v>
      </c>
      <c r="C13" s="47" t="s">
        <v>190</v>
      </c>
      <c r="D13" s="47"/>
      <c r="E13" s="47"/>
      <c r="F13" t="s">
        <v>167</v>
      </c>
      <c r="G13" s="27"/>
    </row>
    <row r="14" spans="1:7" ht="15.75" thickBot="1" x14ac:dyDescent="0.3">
      <c r="C14" s="29" t="s">
        <v>191</v>
      </c>
      <c r="G14" s="22">
        <v>383</v>
      </c>
    </row>
    <row r="15" spans="1:7" ht="55.5" customHeight="1" thickBot="1" x14ac:dyDescent="0.4">
      <c r="A15" s="6" t="s">
        <v>149</v>
      </c>
      <c r="B15" s="10" t="s">
        <v>150</v>
      </c>
      <c r="C15" s="10" t="s">
        <v>170</v>
      </c>
      <c r="D15" s="10" t="s">
        <v>151</v>
      </c>
      <c r="E15" s="11" t="s">
        <v>171</v>
      </c>
      <c r="F15" s="10" t="s">
        <v>152</v>
      </c>
      <c r="G15" s="21" t="s">
        <v>153</v>
      </c>
    </row>
    <row r="16" spans="1:7" ht="15.75" thickBot="1" x14ac:dyDescent="0.3">
      <c r="A16" s="6" t="s">
        <v>0</v>
      </c>
      <c r="B16" s="7">
        <v>2</v>
      </c>
      <c r="C16" s="8">
        <v>3</v>
      </c>
      <c r="D16" s="7">
        <v>4</v>
      </c>
      <c r="E16" s="7" t="s">
        <v>172</v>
      </c>
      <c r="F16" s="7" t="s">
        <v>173</v>
      </c>
      <c r="G16" s="9" t="s">
        <v>174</v>
      </c>
    </row>
    <row r="17" spans="1:7" s="15" customFormat="1" x14ac:dyDescent="0.35">
      <c r="A17" s="12" t="s">
        <v>1</v>
      </c>
      <c r="B17" s="14"/>
      <c r="C17" s="23">
        <f>C19+C27+C71+C74+C78+C83</f>
        <v>2970</v>
      </c>
      <c r="D17" s="23">
        <f>D19+D27+D71+D74+D78+D83</f>
        <v>0</v>
      </c>
      <c r="E17" s="23">
        <f>E19+E27+E71+E74+E78+E83</f>
        <v>2970</v>
      </c>
      <c r="F17" s="23">
        <f>F19+F27+F71+F74+F78+F83</f>
        <v>2970</v>
      </c>
      <c r="G17" s="23">
        <f>E17-F17</f>
        <v>0</v>
      </c>
    </row>
    <row r="18" spans="1:7" x14ac:dyDescent="0.35">
      <c r="A18" s="3" t="s">
        <v>2</v>
      </c>
      <c r="B18" s="4"/>
      <c r="C18" s="24"/>
      <c r="D18" s="24"/>
      <c r="E18" s="24"/>
      <c r="F18" s="24"/>
      <c r="G18" s="23"/>
    </row>
    <row r="19" spans="1:7" s="15" customFormat="1" ht="24" customHeight="1" x14ac:dyDescent="0.35">
      <c r="A19" s="13" t="s">
        <v>3</v>
      </c>
      <c r="B19" s="16" t="s">
        <v>7</v>
      </c>
      <c r="C19" s="25">
        <f>C20+C21+C26</f>
        <v>0</v>
      </c>
      <c r="D19" s="25">
        <f>D20+D21+D26</f>
        <v>0</v>
      </c>
      <c r="E19" s="25">
        <f>E20+E21+E26</f>
        <v>0</v>
      </c>
      <c r="F19" s="25">
        <f>F20+F21+F26</f>
        <v>0</v>
      </c>
      <c r="G19" s="23">
        <f t="shared" ref="G19:G82" si="0">E19-F19</f>
        <v>0</v>
      </c>
    </row>
    <row r="20" spans="1:7" x14ac:dyDescent="0.35">
      <c r="A20" s="2" t="s">
        <v>4</v>
      </c>
      <c r="B20" s="4" t="s">
        <v>8</v>
      </c>
      <c r="C20" s="24"/>
      <c r="D20" s="24"/>
      <c r="E20" s="24"/>
      <c r="F20" s="24"/>
      <c r="G20" s="23">
        <f t="shared" si="0"/>
        <v>0</v>
      </c>
    </row>
    <row r="21" spans="1:7" s="15" customFormat="1" x14ac:dyDescent="0.35">
      <c r="A21" s="13" t="s">
        <v>5</v>
      </c>
      <c r="B21" s="16" t="s">
        <v>9</v>
      </c>
      <c r="C21" s="25">
        <f>C22+C23+C24+C25</f>
        <v>0</v>
      </c>
      <c r="D21" s="25">
        <f>D22+D23+D24+D25</f>
        <v>0</v>
      </c>
      <c r="E21" s="25">
        <f>E22+E23+E24+E25</f>
        <v>0</v>
      </c>
      <c r="F21" s="25">
        <f>F22+F23+F24+F25</f>
        <v>0</v>
      </c>
      <c r="G21" s="23">
        <f t="shared" si="0"/>
        <v>0</v>
      </c>
    </row>
    <row r="22" spans="1:7" x14ac:dyDescent="0.35">
      <c r="A22" s="2" t="s">
        <v>6</v>
      </c>
      <c r="B22" s="4" t="s">
        <v>10</v>
      </c>
      <c r="C22" s="24"/>
      <c r="D22" s="24"/>
      <c r="E22" s="24"/>
      <c r="F22" s="24"/>
      <c r="G22" s="23">
        <f t="shared" si="0"/>
        <v>0</v>
      </c>
    </row>
    <row r="23" spans="1:7" x14ac:dyDescent="0.35">
      <c r="A23" s="2" t="s">
        <v>25</v>
      </c>
      <c r="B23" s="4" t="s">
        <v>11</v>
      </c>
      <c r="C23" s="24"/>
      <c r="D23" s="24"/>
      <c r="E23" s="24"/>
      <c r="F23" s="24"/>
      <c r="G23" s="23">
        <f t="shared" si="0"/>
        <v>0</v>
      </c>
    </row>
    <row r="24" spans="1:7" x14ac:dyDescent="0.35">
      <c r="A24" s="2" t="s">
        <v>26</v>
      </c>
      <c r="B24" s="4" t="s">
        <v>12</v>
      </c>
      <c r="C24" s="24"/>
      <c r="D24" s="24"/>
      <c r="E24" s="24"/>
      <c r="F24" s="24"/>
      <c r="G24" s="23">
        <f t="shared" si="0"/>
        <v>0</v>
      </c>
    </row>
    <row r="25" spans="1:7" x14ac:dyDescent="0.35">
      <c r="A25" s="2" t="s">
        <v>27</v>
      </c>
      <c r="B25" s="4" t="s">
        <v>13</v>
      </c>
      <c r="C25" s="24"/>
      <c r="D25" s="24"/>
      <c r="E25" s="24"/>
      <c r="F25" s="24"/>
      <c r="G25" s="23">
        <f t="shared" si="0"/>
        <v>0</v>
      </c>
    </row>
    <row r="26" spans="1:7" s="15" customFormat="1" x14ac:dyDescent="0.35">
      <c r="A26" s="13" t="s">
        <v>28</v>
      </c>
      <c r="B26" s="16" t="s">
        <v>14</v>
      </c>
      <c r="C26" s="25"/>
      <c r="D26" s="25"/>
      <c r="E26" s="25"/>
      <c r="F26" s="25"/>
      <c r="G26" s="23">
        <f t="shared" si="0"/>
        <v>0</v>
      </c>
    </row>
    <row r="27" spans="1:7" x14ac:dyDescent="0.35">
      <c r="A27" s="2" t="s">
        <v>29</v>
      </c>
      <c r="B27" s="4" t="s">
        <v>15</v>
      </c>
      <c r="C27" s="25">
        <f>C28+C29+C30+C36+C39+C40+C58</f>
        <v>0</v>
      </c>
      <c r="D27" s="25">
        <f t="shared" ref="D27:F27" si="1">D28+D29+D30+D36+D39+D40+D58</f>
        <v>0</v>
      </c>
      <c r="E27" s="25">
        <f t="shared" si="1"/>
        <v>0</v>
      </c>
      <c r="F27" s="25">
        <f t="shared" si="1"/>
        <v>0</v>
      </c>
      <c r="G27" s="23">
        <f t="shared" si="0"/>
        <v>0</v>
      </c>
    </row>
    <row r="28" spans="1:7" x14ac:dyDescent="0.35">
      <c r="A28" s="2" t="s">
        <v>30</v>
      </c>
      <c r="B28" s="4" t="s">
        <v>16</v>
      </c>
      <c r="C28" s="24"/>
      <c r="D28" s="24"/>
      <c r="E28" s="24"/>
      <c r="F28" s="24"/>
      <c r="G28" s="23">
        <f t="shared" si="0"/>
        <v>0</v>
      </c>
    </row>
    <row r="29" spans="1:7" x14ac:dyDescent="0.35">
      <c r="A29" s="2" t="s">
        <v>31</v>
      </c>
      <c r="B29" s="4" t="s">
        <v>17</v>
      </c>
      <c r="C29" s="24"/>
      <c r="D29" s="24"/>
      <c r="E29" s="24"/>
      <c r="F29" s="24"/>
      <c r="G29" s="23">
        <f t="shared" si="0"/>
        <v>0</v>
      </c>
    </row>
    <row r="30" spans="1:7" s="15" customFormat="1" x14ac:dyDescent="0.35">
      <c r="A30" s="13" t="s">
        <v>32</v>
      </c>
      <c r="B30" s="16" t="s">
        <v>18</v>
      </c>
      <c r="C30" s="25">
        <f>C31+C36</f>
        <v>0</v>
      </c>
      <c r="D30" s="25">
        <f>D31+D36</f>
        <v>0</v>
      </c>
      <c r="E30" s="25">
        <f>E31+E36</f>
        <v>0</v>
      </c>
      <c r="F30" s="25">
        <f>F31+F36</f>
        <v>0</v>
      </c>
      <c r="G30" s="23">
        <f t="shared" si="0"/>
        <v>0</v>
      </c>
    </row>
    <row r="31" spans="1:7" ht="29" x14ac:dyDescent="0.35">
      <c r="A31" s="2" t="s">
        <v>33</v>
      </c>
      <c r="B31" s="4" t="s">
        <v>19</v>
      </c>
      <c r="C31" s="24">
        <f>C32+C33+C34+C35</f>
        <v>0</v>
      </c>
      <c r="D31" s="24">
        <f>D32+D33+D34+D35</f>
        <v>0</v>
      </c>
      <c r="E31" s="24">
        <f>E32+E33+E34+E35</f>
        <v>0</v>
      </c>
      <c r="F31" s="24">
        <f>F32+F33+F34+F35</f>
        <v>0</v>
      </c>
      <c r="G31" s="23">
        <f t="shared" si="0"/>
        <v>0</v>
      </c>
    </row>
    <row r="32" spans="1:7" x14ac:dyDescent="0.35">
      <c r="A32" s="2" t="s">
        <v>34</v>
      </c>
      <c r="B32" s="4" t="s">
        <v>20</v>
      </c>
      <c r="C32" s="24"/>
      <c r="D32" s="24"/>
      <c r="E32" s="24"/>
      <c r="F32" s="24"/>
      <c r="G32" s="23">
        <f t="shared" si="0"/>
        <v>0</v>
      </c>
    </row>
    <row r="33" spans="1:7" x14ac:dyDescent="0.35">
      <c r="A33" s="2" t="s">
        <v>35</v>
      </c>
      <c r="B33" s="4" t="s">
        <v>21</v>
      </c>
      <c r="C33" s="24"/>
      <c r="D33" s="24"/>
      <c r="E33" s="24"/>
      <c r="F33" s="24"/>
      <c r="G33" s="23">
        <f t="shared" si="0"/>
        <v>0</v>
      </c>
    </row>
    <row r="34" spans="1:7" x14ac:dyDescent="0.35">
      <c r="A34" s="2" t="s">
        <v>36</v>
      </c>
      <c r="B34" s="4" t="s">
        <v>22</v>
      </c>
      <c r="C34" s="24"/>
      <c r="D34" s="24"/>
      <c r="E34" s="24"/>
      <c r="F34" s="24"/>
      <c r="G34" s="23">
        <f t="shared" si="0"/>
        <v>0</v>
      </c>
    </row>
    <row r="35" spans="1:7" x14ac:dyDescent="0.35">
      <c r="A35" s="2" t="s">
        <v>37</v>
      </c>
      <c r="B35" s="4" t="s">
        <v>23</v>
      </c>
      <c r="C35" s="24"/>
      <c r="D35" s="24"/>
      <c r="E35" s="24"/>
      <c r="F35" s="24"/>
      <c r="G35" s="23">
        <f t="shared" si="0"/>
        <v>0</v>
      </c>
    </row>
    <row r="36" spans="1:7" s="15" customFormat="1" x14ac:dyDescent="0.35">
      <c r="A36" s="13" t="s">
        <v>38</v>
      </c>
      <c r="B36" s="16" t="s">
        <v>24</v>
      </c>
      <c r="C36" s="25">
        <f>C37+C38</f>
        <v>0</v>
      </c>
      <c r="D36" s="25">
        <f>D37+D38</f>
        <v>0</v>
      </c>
      <c r="E36" s="25">
        <f>E37+E38</f>
        <v>0</v>
      </c>
      <c r="F36" s="25">
        <f>F37+F38</f>
        <v>0</v>
      </c>
      <c r="G36" s="23">
        <f t="shared" si="0"/>
        <v>0</v>
      </c>
    </row>
    <row r="37" spans="1:7" x14ac:dyDescent="0.35">
      <c r="A37" s="2" t="s">
        <v>154</v>
      </c>
      <c r="B37" s="4" t="s">
        <v>43</v>
      </c>
      <c r="C37" s="24"/>
      <c r="D37" s="24"/>
      <c r="E37" s="24"/>
      <c r="F37" s="24"/>
      <c r="G37" s="23">
        <f t="shared" si="0"/>
        <v>0</v>
      </c>
    </row>
    <row r="38" spans="1:7" x14ac:dyDescent="0.35">
      <c r="A38" s="2" t="s">
        <v>39</v>
      </c>
      <c r="B38" s="4" t="s">
        <v>44</v>
      </c>
      <c r="C38" s="24"/>
      <c r="D38" s="24"/>
      <c r="E38" s="24"/>
      <c r="F38" s="24"/>
      <c r="G38" s="23">
        <f t="shared" si="0"/>
        <v>0</v>
      </c>
    </row>
    <row r="39" spans="1:7" s="15" customFormat="1" x14ac:dyDescent="0.35">
      <c r="A39" s="13" t="s">
        <v>40</v>
      </c>
      <c r="B39" s="16" t="s">
        <v>46</v>
      </c>
      <c r="C39" s="25"/>
      <c r="D39" s="25"/>
      <c r="E39" s="25"/>
      <c r="F39" s="25"/>
      <c r="G39" s="23">
        <f t="shared" si="0"/>
        <v>0</v>
      </c>
    </row>
    <row r="40" spans="1:7" s="15" customFormat="1" x14ac:dyDescent="0.35">
      <c r="A40" s="13" t="s">
        <v>41</v>
      </c>
      <c r="B40" s="16" t="s">
        <v>45</v>
      </c>
      <c r="C40" s="25">
        <f>C41+C42+C48+C49+C50+C55+C56+C57</f>
        <v>0</v>
      </c>
      <c r="D40" s="25">
        <f>D41+D42+D48+D49+D50+D55+D56+D57</f>
        <v>0</v>
      </c>
      <c r="E40" s="25">
        <f>E41+E42+E48+E49+E50+E55+E56+E57</f>
        <v>0</v>
      </c>
      <c r="F40" s="25">
        <f>F41+F42+F48+F49+F50+F55+F56+F57</f>
        <v>0</v>
      </c>
      <c r="G40" s="23">
        <f t="shared" si="0"/>
        <v>0</v>
      </c>
    </row>
    <row r="41" spans="1:7" ht="29" x14ac:dyDescent="0.35">
      <c r="A41" s="2" t="s">
        <v>42</v>
      </c>
      <c r="B41" s="4" t="s">
        <v>47</v>
      </c>
      <c r="C41" s="24"/>
      <c r="D41" s="24"/>
      <c r="E41" s="24"/>
      <c r="F41" s="24"/>
      <c r="G41" s="23">
        <f t="shared" si="0"/>
        <v>0</v>
      </c>
    </row>
    <row r="42" spans="1:7" x14ac:dyDescent="0.35">
      <c r="A42" s="17" t="s">
        <v>70</v>
      </c>
      <c r="B42" s="4" t="s">
        <v>48</v>
      </c>
      <c r="C42" s="24">
        <f>SUM(C43:C47)</f>
        <v>0</v>
      </c>
      <c r="D42" s="24">
        <f>SUM(D43:D47)</f>
        <v>0</v>
      </c>
      <c r="E42" s="24">
        <f>SUM(E43:E47)</f>
        <v>0</v>
      </c>
      <c r="F42" s="24">
        <f>SUM(F43:F47)</f>
        <v>0</v>
      </c>
      <c r="G42" s="23">
        <f t="shared" si="0"/>
        <v>0</v>
      </c>
    </row>
    <row r="43" spans="1:7" x14ac:dyDescent="0.35">
      <c r="A43" s="2" t="s">
        <v>71</v>
      </c>
      <c r="B43" s="4" t="s">
        <v>49</v>
      </c>
      <c r="C43" s="24"/>
      <c r="D43" s="24"/>
      <c r="E43" s="24"/>
      <c r="F43" s="24"/>
      <c r="G43" s="23">
        <f t="shared" si="0"/>
        <v>0</v>
      </c>
    </row>
    <row r="44" spans="1:7" x14ac:dyDescent="0.35">
      <c r="A44" s="2" t="s">
        <v>72</v>
      </c>
      <c r="B44" s="4" t="s">
        <v>50</v>
      </c>
      <c r="C44" s="24"/>
      <c r="D44" s="24"/>
      <c r="E44" s="24"/>
      <c r="F44" s="24"/>
      <c r="G44" s="23">
        <f t="shared" si="0"/>
        <v>0</v>
      </c>
    </row>
    <row r="45" spans="1:7" x14ac:dyDescent="0.35">
      <c r="A45" s="2" t="s">
        <v>73</v>
      </c>
      <c r="B45" s="4" t="s">
        <v>51</v>
      </c>
      <c r="C45" s="24"/>
      <c r="D45" s="24"/>
      <c r="E45" s="24"/>
      <c r="F45" s="24"/>
      <c r="G45" s="23">
        <f t="shared" si="0"/>
        <v>0</v>
      </c>
    </row>
    <row r="46" spans="1:7" x14ac:dyDescent="0.35">
      <c r="A46" s="2" t="s">
        <v>74</v>
      </c>
      <c r="B46" s="4" t="s">
        <v>52</v>
      </c>
      <c r="C46" s="24"/>
      <c r="D46" s="24"/>
      <c r="E46" s="24"/>
      <c r="F46" s="24"/>
      <c r="G46" s="23">
        <f t="shared" si="0"/>
        <v>0</v>
      </c>
    </row>
    <row r="47" spans="1:7" x14ac:dyDescent="0.35">
      <c r="A47" s="2" t="s">
        <v>75</v>
      </c>
      <c r="B47" s="4" t="s">
        <v>53</v>
      </c>
      <c r="C47" s="24"/>
      <c r="D47" s="24"/>
      <c r="E47" s="24"/>
      <c r="F47" s="24"/>
      <c r="G47" s="23">
        <f t="shared" si="0"/>
        <v>0</v>
      </c>
    </row>
    <row r="48" spans="1:7" ht="29" x14ac:dyDescent="0.35">
      <c r="A48" s="2" t="s">
        <v>76</v>
      </c>
      <c r="B48" s="4" t="s">
        <v>54</v>
      </c>
      <c r="C48" s="24"/>
      <c r="D48" s="24"/>
      <c r="E48" s="24"/>
      <c r="F48" s="24"/>
      <c r="G48" s="23">
        <f t="shared" si="0"/>
        <v>0</v>
      </c>
    </row>
    <row r="49" spans="1:7" x14ac:dyDescent="0.35">
      <c r="A49" s="2" t="s">
        <v>77</v>
      </c>
      <c r="B49" s="4" t="s">
        <v>55</v>
      </c>
      <c r="C49" s="24"/>
      <c r="D49" s="24"/>
      <c r="E49" s="24"/>
      <c r="F49" s="24"/>
      <c r="G49" s="23">
        <f t="shared" si="0"/>
        <v>0</v>
      </c>
    </row>
    <row r="50" spans="1:7" s="19" customFormat="1" x14ac:dyDescent="0.35">
      <c r="A50" s="17" t="s">
        <v>155</v>
      </c>
      <c r="B50" s="18" t="s">
        <v>56</v>
      </c>
      <c r="C50" s="26">
        <f>SUM(C51:C54)</f>
        <v>0</v>
      </c>
      <c r="D50" s="26">
        <f>SUM(D51:D54)</f>
        <v>0</v>
      </c>
      <c r="E50" s="26">
        <f>SUM(E51:E54)</f>
        <v>0</v>
      </c>
      <c r="F50" s="26">
        <f>SUM(F51:F54)</f>
        <v>0</v>
      </c>
      <c r="G50" s="23">
        <f t="shared" si="0"/>
        <v>0</v>
      </c>
    </row>
    <row r="51" spans="1:7" x14ac:dyDescent="0.35">
      <c r="A51" s="2" t="s">
        <v>78</v>
      </c>
      <c r="B51" s="4" t="s">
        <v>57</v>
      </c>
      <c r="C51" s="24"/>
      <c r="D51" s="24"/>
      <c r="E51" s="24"/>
      <c r="F51" s="24"/>
      <c r="G51" s="23">
        <f t="shared" si="0"/>
        <v>0</v>
      </c>
    </row>
    <row r="52" spans="1:7" x14ac:dyDescent="0.35">
      <c r="A52" s="2" t="s">
        <v>79</v>
      </c>
      <c r="B52" s="4" t="s">
        <v>58</v>
      </c>
      <c r="C52" s="24"/>
      <c r="D52" s="24"/>
      <c r="E52" s="24"/>
      <c r="F52" s="24"/>
      <c r="G52" s="23">
        <f t="shared" si="0"/>
        <v>0</v>
      </c>
    </row>
    <row r="53" spans="1:7" x14ac:dyDescent="0.35">
      <c r="A53" s="2" t="s">
        <v>156</v>
      </c>
      <c r="B53" s="4" t="s">
        <v>59</v>
      </c>
      <c r="C53" s="24"/>
      <c r="D53" s="24"/>
      <c r="E53" s="24"/>
      <c r="F53" s="24"/>
      <c r="G53" s="23">
        <f t="shared" si="0"/>
        <v>0</v>
      </c>
    </row>
    <row r="54" spans="1:7" x14ac:dyDescent="0.35">
      <c r="A54" s="2" t="s">
        <v>80</v>
      </c>
      <c r="B54" s="4" t="s">
        <v>60</v>
      </c>
      <c r="C54" s="24"/>
      <c r="D54" s="24"/>
      <c r="E54" s="24"/>
      <c r="F54" s="24"/>
      <c r="G54" s="23">
        <f t="shared" si="0"/>
        <v>0</v>
      </c>
    </row>
    <row r="55" spans="1:7" x14ac:dyDescent="0.35">
      <c r="A55" s="2" t="s">
        <v>81</v>
      </c>
      <c r="B55" s="4" t="s">
        <v>61</v>
      </c>
      <c r="C55" s="24"/>
      <c r="D55" s="24"/>
      <c r="E55" s="24"/>
      <c r="F55" s="24"/>
      <c r="G55" s="23">
        <f t="shared" si="0"/>
        <v>0</v>
      </c>
    </row>
    <row r="56" spans="1:7" x14ac:dyDescent="0.35">
      <c r="A56" s="2" t="s">
        <v>82</v>
      </c>
      <c r="B56" s="4" t="s">
        <v>62</v>
      </c>
      <c r="C56" s="24"/>
      <c r="D56" s="24"/>
      <c r="E56" s="24"/>
      <c r="F56" s="24"/>
      <c r="G56" s="23">
        <f t="shared" si="0"/>
        <v>0</v>
      </c>
    </row>
    <row r="57" spans="1:7" x14ac:dyDescent="0.35">
      <c r="A57" s="2" t="s">
        <v>83</v>
      </c>
      <c r="B57" s="4" t="s">
        <v>63</v>
      </c>
      <c r="C57" s="24"/>
      <c r="D57" s="24"/>
      <c r="E57" s="24"/>
      <c r="F57" s="24"/>
      <c r="G57" s="23">
        <f t="shared" si="0"/>
        <v>0</v>
      </c>
    </row>
    <row r="58" spans="1:7" s="15" customFormat="1" x14ac:dyDescent="0.35">
      <c r="A58" s="13" t="s">
        <v>84</v>
      </c>
      <c r="B58" s="16" t="s">
        <v>64</v>
      </c>
      <c r="C58" s="25">
        <f>C59+C62+C63+C64+C65+C66+C67+C70</f>
        <v>0</v>
      </c>
      <c r="D58" s="25">
        <f>D59+D62+D63+D64+D65+D66+D67+D70</f>
        <v>0</v>
      </c>
      <c r="E58" s="25">
        <f>E59+E62+E63+E64+E65+E66+E67+E70</f>
        <v>0</v>
      </c>
      <c r="F58" s="25">
        <f>F59+F62+F63+F64+F65+F66+F67+F70</f>
        <v>0</v>
      </c>
      <c r="G58" s="23">
        <f t="shared" si="0"/>
        <v>0</v>
      </c>
    </row>
    <row r="59" spans="1:7" ht="39" x14ac:dyDescent="0.35">
      <c r="A59" s="20" t="s">
        <v>85</v>
      </c>
      <c r="B59" s="4" t="s">
        <v>65</v>
      </c>
      <c r="C59" s="24">
        <f>SUM(C60:C61)</f>
        <v>0</v>
      </c>
      <c r="D59" s="24">
        <f>SUM(D60:D61)</f>
        <v>0</v>
      </c>
      <c r="E59" s="24">
        <f>SUM(E60:E61)</f>
        <v>0</v>
      </c>
      <c r="F59" s="24">
        <f>SUM(F60:F61)</f>
        <v>0</v>
      </c>
      <c r="G59" s="23">
        <f t="shared" si="0"/>
        <v>0</v>
      </c>
    </row>
    <row r="60" spans="1:7" x14ac:dyDescent="0.35">
      <c r="A60" s="2" t="s">
        <v>86</v>
      </c>
      <c r="B60" s="4" t="s">
        <v>66</v>
      </c>
      <c r="C60" s="24"/>
      <c r="D60" s="24"/>
      <c r="E60" s="24"/>
      <c r="F60" s="24"/>
      <c r="G60" s="23">
        <f t="shared" si="0"/>
        <v>0</v>
      </c>
    </row>
    <row r="61" spans="1:7" x14ac:dyDescent="0.35">
      <c r="A61" s="2" t="s">
        <v>87</v>
      </c>
      <c r="B61" s="4" t="s">
        <v>67</v>
      </c>
      <c r="C61" s="24"/>
      <c r="D61" s="24"/>
      <c r="E61" s="24"/>
      <c r="F61" s="24"/>
      <c r="G61" s="23">
        <f t="shared" si="0"/>
        <v>0</v>
      </c>
    </row>
    <row r="62" spans="1:7" x14ac:dyDescent="0.35">
      <c r="A62" s="2" t="s">
        <v>88</v>
      </c>
      <c r="B62" s="4" t="s">
        <v>68</v>
      </c>
      <c r="C62" s="24"/>
      <c r="D62" s="24"/>
      <c r="E62" s="24"/>
      <c r="F62" s="24"/>
      <c r="G62" s="23">
        <f t="shared" si="0"/>
        <v>0</v>
      </c>
    </row>
    <row r="63" spans="1:7" x14ac:dyDescent="0.35">
      <c r="A63" s="2" t="s">
        <v>89</v>
      </c>
      <c r="B63" s="4" t="s">
        <v>69</v>
      </c>
      <c r="C63" s="24"/>
      <c r="D63" s="24"/>
      <c r="E63" s="24"/>
      <c r="F63" s="24"/>
      <c r="G63" s="23">
        <f t="shared" si="0"/>
        <v>0</v>
      </c>
    </row>
    <row r="64" spans="1:7" x14ac:dyDescent="0.35">
      <c r="A64" s="2" t="s">
        <v>90</v>
      </c>
      <c r="B64" s="4" t="s">
        <v>119</v>
      </c>
      <c r="C64" s="24"/>
      <c r="D64" s="24"/>
      <c r="E64" s="24"/>
      <c r="F64" s="24"/>
      <c r="G64" s="23">
        <f t="shared" si="0"/>
        <v>0</v>
      </c>
    </row>
    <row r="65" spans="1:7" x14ac:dyDescent="0.35">
      <c r="A65" s="2" t="s">
        <v>91</v>
      </c>
      <c r="B65" s="4" t="s">
        <v>120</v>
      </c>
      <c r="C65" s="24"/>
      <c r="D65" s="24"/>
      <c r="E65" s="24"/>
      <c r="F65" s="24"/>
      <c r="G65" s="23">
        <f t="shared" si="0"/>
        <v>0</v>
      </c>
    </row>
    <row r="66" spans="1:7" s="15" customFormat="1" ht="29" x14ac:dyDescent="0.35">
      <c r="A66" s="13" t="s">
        <v>92</v>
      </c>
      <c r="B66" s="16" t="s">
        <v>122</v>
      </c>
      <c r="C66" s="25"/>
      <c r="D66" s="25"/>
      <c r="E66" s="25"/>
      <c r="F66" s="25"/>
      <c r="G66" s="23">
        <f t="shared" si="0"/>
        <v>0</v>
      </c>
    </row>
    <row r="67" spans="1:7" s="19" customFormat="1" x14ac:dyDescent="0.35">
      <c r="A67" s="17" t="s">
        <v>93</v>
      </c>
      <c r="B67" s="18" t="s">
        <v>121</v>
      </c>
      <c r="C67" s="26">
        <f>SUM(C68:C69)</f>
        <v>0</v>
      </c>
      <c r="D67" s="26">
        <f>SUM(D68:D69)</f>
        <v>0</v>
      </c>
      <c r="E67" s="26">
        <f>SUM(E68:E69)</f>
        <v>0</v>
      </c>
      <c r="F67" s="26">
        <f>SUM(F68:F69)</f>
        <v>0</v>
      </c>
      <c r="G67" s="23">
        <f t="shared" si="0"/>
        <v>0</v>
      </c>
    </row>
    <row r="68" spans="1:7" x14ac:dyDescent="0.35">
      <c r="A68" s="2" t="s">
        <v>94</v>
      </c>
      <c r="B68" s="4" t="s">
        <v>123</v>
      </c>
      <c r="C68" s="24"/>
      <c r="D68" s="24"/>
      <c r="E68" s="24"/>
      <c r="F68" s="24"/>
      <c r="G68" s="23">
        <f t="shared" si="0"/>
        <v>0</v>
      </c>
    </row>
    <row r="69" spans="1:7" x14ac:dyDescent="0.35">
      <c r="A69" s="2" t="s">
        <v>95</v>
      </c>
      <c r="B69" s="4" t="s">
        <v>124</v>
      </c>
      <c r="C69" s="24"/>
      <c r="D69" s="24"/>
      <c r="E69" s="24"/>
      <c r="F69" s="24"/>
      <c r="G69" s="23">
        <f t="shared" si="0"/>
        <v>0</v>
      </c>
    </row>
    <row r="70" spans="1:7" x14ac:dyDescent="0.35">
      <c r="A70" s="2" t="s">
        <v>96</v>
      </c>
      <c r="B70" s="4" t="s">
        <v>125</v>
      </c>
      <c r="C70" s="24"/>
      <c r="D70" s="24"/>
      <c r="E70" s="24"/>
      <c r="F70" s="24"/>
      <c r="G70" s="23">
        <f t="shared" si="0"/>
        <v>0</v>
      </c>
    </row>
    <row r="71" spans="1:7" s="15" customFormat="1" x14ac:dyDescent="0.35">
      <c r="A71" s="13" t="s">
        <v>97</v>
      </c>
      <c r="B71" s="16" t="s">
        <v>126</v>
      </c>
      <c r="C71" s="25">
        <f>C72</f>
        <v>0</v>
      </c>
      <c r="D71" s="25">
        <f>D72</f>
        <v>0</v>
      </c>
      <c r="E71" s="25">
        <f>E72</f>
        <v>0</v>
      </c>
      <c r="F71" s="25">
        <f>F72</f>
        <v>0</v>
      </c>
      <c r="G71" s="23">
        <f t="shared" si="0"/>
        <v>0</v>
      </c>
    </row>
    <row r="72" spans="1:7" s="15" customFormat="1" ht="29" x14ac:dyDescent="0.35">
      <c r="A72" s="13" t="s">
        <v>98</v>
      </c>
      <c r="B72" s="16" t="s">
        <v>127</v>
      </c>
      <c r="C72" s="25">
        <f>SUM(C73:C73)</f>
        <v>0</v>
      </c>
      <c r="D72" s="25">
        <f>SUM(D73:D73)</f>
        <v>0</v>
      </c>
      <c r="E72" s="25">
        <f>SUM(E73:E73)</f>
        <v>0</v>
      </c>
      <c r="F72" s="25">
        <f>SUM(F73:F73)</f>
        <v>0</v>
      </c>
      <c r="G72" s="23">
        <f t="shared" si="0"/>
        <v>0</v>
      </c>
    </row>
    <row r="73" spans="1:7" x14ac:dyDescent="0.35">
      <c r="A73" s="2" t="s">
        <v>99</v>
      </c>
      <c r="B73" s="4" t="s">
        <v>128</v>
      </c>
      <c r="C73" s="24"/>
      <c r="D73" s="24"/>
      <c r="E73" s="24"/>
      <c r="F73" s="24"/>
      <c r="G73" s="23">
        <f t="shared" si="0"/>
        <v>0</v>
      </c>
    </row>
    <row r="74" spans="1:7" s="15" customFormat="1" x14ac:dyDescent="0.35">
      <c r="A74" s="13" t="s">
        <v>100</v>
      </c>
      <c r="B74" s="16" t="s">
        <v>129</v>
      </c>
      <c r="C74" s="25"/>
      <c r="D74" s="25"/>
      <c r="E74" s="25"/>
      <c r="F74" s="25"/>
      <c r="G74" s="23">
        <f t="shared" si="0"/>
        <v>0</v>
      </c>
    </row>
    <row r="75" spans="1:7" s="15" customFormat="1" x14ac:dyDescent="0.35">
      <c r="A75" s="13" t="s">
        <v>101</v>
      </c>
      <c r="B75" s="16" t="s">
        <v>130</v>
      </c>
      <c r="C75" s="25"/>
      <c r="D75" s="25"/>
      <c r="E75" s="25"/>
      <c r="F75" s="25"/>
      <c r="G75" s="23">
        <f t="shared" si="0"/>
        <v>0</v>
      </c>
    </row>
    <row r="76" spans="1:7" x14ac:dyDescent="0.35">
      <c r="A76" s="2" t="s">
        <v>102</v>
      </c>
      <c r="B76" s="4" t="s">
        <v>131</v>
      </c>
      <c r="C76" s="24"/>
      <c r="D76" s="24"/>
      <c r="E76" s="24"/>
      <c r="F76" s="24"/>
      <c r="G76" s="23">
        <f t="shared" si="0"/>
        <v>0</v>
      </c>
    </row>
    <row r="77" spans="1:7" x14ac:dyDescent="0.35">
      <c r="A77" s="2" t="s">
        <v>103</v>
      </c>
      <c r="B77" s="4" t="s">
        <v>132</v>
      </c>
      <c r="C77" s="24"/>
      <c r="D77" s="24"/>
      <c r="E77" s="24"/>
      <c r="F77" s="24"/>
      <c r="G77" s="23">
        <f t="shared" si="0"/>
        <v>0</v>
      </c>
    </row>
    <row r="78" spans="1:7" s="15" customFormat="1" x14ac:dyDescent="0.35">
      <c r="A78" s="13" t="s">
        <v>104</v>
      </c>
      <c r="B78" s="16" t="s">
        <v>133</v>
      </c>
      <c r="C78" s="25">
        <f>SUM(C79:C82)</f>
        <v>0</v>
      </c>
      <c r="D78" s="25">
        <f>SUM(D79:D82)</f>
        <v>0</v>
      </c>
      <c r="E78" s="25">
        <f>SUM(E79:E82)</f>
        <v>0</v>
      </c>
      <c r="F78" s="25">
        <f>SUM(F79:F82)</f>
        <v>0</v>
      </c>
      <c r="G78" s="23">
        <f t="shared" si="0"/>
        <v>0</v>
      </c>
    </row>
    <row r="79" spans="1:7" ht="29" x14ac:dyDescent="0.35">
      <c r="A79" s="2" t="s">
        <v>105</v>
      </c>
      <c r="B79" s="4" t="s">
        <v>134</v>
      </c>
      <c r="C79" s="24"/>
      <c r="D79" s="24"/>
      <c r="E79" s="24"/>
      <c r="F79" s="24"/>
      <c r="G79" s="23">
        <f t="shared" si="0"/>
        <v>0</v>
      </c>
    </row>
    <row r="80" spans="1:7" ht="29" x14ac:dyDescent="0.35">
      <c r="A80" s="2" t="s">
        <v>106</v>
      </c>
      <c r="B80" s="4" t="s">
        <v>135</v>
      </c>
      <c r="C80" s="24"/>
      <c r="D80" s="24"/>
      <c r="E80" s="24"/>
      <c r="F80" s="24"/>
      <c r="G80" s="23">
        <f t="shared" si="0"/>
        <v>0</v>
      </c>
    </row>
    <row r="81" spans="1:7" x14ac:dyDescent="0.35">
      <c r="A81" s="2" t="s">
        <v>192</v>
      </c>
      <c r="B81" s="4" t="s">
        <v>136</v>
      </c>
      <c r="C81" s="24"/>
      <c r="D81" s="24"/>
      <c r="E81" s="24"/>
      <c r="F81" s="24"/>
      <c r="G81" s="23">
        <f t="shared" si="0"/>
        <v>0</v>
      </c>
    </row>
    <row r="82" spans="1:7" x14ac:dyDescent="0.35">
      <c r="A82" s="2" t="s">
        <v>107</v>
      </c>
      <c r="B82" s="4" t="s">
        <v>137</v>
      </c>
      <c r="C82" s="24"/>
      <c r="D82" s="24"/>
      <c r="E82" s="24"/>
      <c r="F82" s="24"/>
      <c r="G82" s="23">
        <f t="shared" si="0"/>
        <v>0</v>
      </c>
    </row>
    <row r="83" spans="1:7" s="15" customFormat="1" x14ac:dyDescent="0.35">
      <c r="A83" s="13" t="s">
        <v>108</v>
      </c>
      <c r="B83" s="16" t="s">
        <v>138</v>
      </c>
      <c r="C83" s="25">
        <f>C84+C86</f>
        <v>2970</v>
      </c>
      <c r="D83" s="25">
        <f>D84+D86</f>
        <v>0</v>
      </c>
      <c r="E83" s="25">
        <f>E84+E86</f>
        <v>2970</v>
      </c>
      <c r="F83" s="25">
        <f>F84+F86</f>
        <v>2970</v>
      </c>
      <c r="G83" s="23">
        <f t="shared" ref="G83:G94" si="2">E83-F83</f>
        <v>0</v>
      </c>
    </row>
    <row r="84" spans="1:7" s="15" customFormat="1" x14ac:dyDescent="0.35">
      <c r="A84" s="13" t="s">
        <v>109</v>
      </c>
      <c r="B84" s="16" t="s">
        <v>139</v>
      </c>
      <c r="C84" s="25">
        <f>C85</f>
        <v>0</v>
      </c>
      <c r="D84" s="25">
        <f>D85</f>
        <v>0</v>
      </c>
      <c r="E84" s="25">
        <f>E85</f>
        <v>0</v>
      </c>
      <c r="F84" s="25">
        <f>F85</f>
        <v>0</v>
      </c>
      <c r="G84" s="23">
        <f t="shared" si="2"/>
        <v>0</v>
      </c>
    </row>
    <row r="85" spans="1:7" x14ac:dyDescent="0.35">
      <c r="A85" s="2" t="s">
        <v>110</v>
      </c>
      <c r="B85" s="4" t="s">
        <v>140</v>
      </c>
      <c r="C85" s="24"/>
      <c r="D85" s="24"/>
      <c r="E85" s="24"/>
      <c r="F85" s="24"/>
      <c r="G85" s="23">
        <f t="shared" si="2"/>
        <v>0</v>
      </c>
    </row>
    <row r="86" spans="1:7" s="15" customFormat="1" x14ac:dyDescent="0.35">
      <c r="A86" s="13" t="s">
        <v>111</v>
      </c>
      <c r="B86" s="16" t="s">
        <v>141</v>
      </c>
      <c r="C86" s="25">
        <f>SUM(C87)</f>
        <v>2970</v>
      </c>
      <c r="D86" s="25">
        <f>SUM(D87)</f>
        <v>0</v>
      </c>
      <c r="E86" s="25">
        <f>E87</f>
        <v>2970</v>
      </c>
      <c r="F86" s="25">
        <f>SUM(F87)</f>
        <v>2970</v>
      </c>
      <c r="G86" s="23">
        <f t="shared" si="2"/>
        <v>0</v>
      </c>
    </row>
    <row r="87" spans="1:7" s="15" customFormat="1" x14ac:dyDescent="0.35">
      <c r="A87" s="13" t="s">
        <v>112</v>
      </c>
      <c r="B87" s="16" t="s">
        <v>142</v>
      </c>
      <c r="C87" s="25">
        <f>SUM(C88:C93)</f>
        <v>2970</v>
      </c>
      <c r="D87" s="25">
        <f>SUM(D88:D93)</f>
        <v>0</v>
      </c>
      <c r="E87" s="25">
        <f>SUM(E88:E93)</f>
        <v>2970</v>
      </c>
      <c r="F87" s="25">
        <f>SUM(F88:F93)</f>
        <v>2970</v>
      </c>
      <c r="G87" s="23">
        <f t="shared" si="2"/>
        <v>0</v>
      </c>
    </row>
    <row r="88" spans="1:7" x14ac:dyDescent="0.35">
      <c r="A88" s="2" t="s">
        <v>113</v>
      </c>
      <c r="B88" s="4" t="s">
        <v>143</v>
      </c>
      <c r="C88" s="24"/>
      <c r="D88" s="24"/>
      <c r="E88" s="24"/>
      <c r="F88" s="24"/>
      <c r="G88" s="23">
        <f t="shared" si="2"/>
        <v>0</v>
      </c>
    </row>
    <row r="89" spans="1:7" x14ac:dyDescent="0.35">
      <c r="A89" s="2" t="s">
        <v>114</v>
      </c>
      <c r="B89" s="4" t="s">
        <v>144</v>
      </c>
      <c r="C89" s="24"/>
      <c r="D89" s="24"/>
      <c r="E89" s="24"/>
      <c r="F89" s="24"/>
      <c r="G89" s="23">
        <f t="shared" si="2"/>
        <v>0</v>
      </c>
    </row>
    <row r="90" spans="1:7" x14ac:dyDescent="0.35">
      <c r="A90" s="2" t="s">
        <v>115</v>
      </c>
      <c r="B90" s="4" t="s">
        <v>145</v>
      </c>
      <c r="C90" s="24"/>
      <c r="D90" s="24"/>
      <c r="E90" s="24"/>
      <c r="F90" s="24"/>
      <c r="G90" s="23">
        <f t="shared" si="2"/>
        <v>0</v>
      </c>
    </row>
    <row r="91" spans="1:7" x14ac:dyDescent="0.35">
      <c r="A91" s="2" t="s">
        <v>116</v>
      </c>
      <c r="B91" s="4" t="s">
        <v>146</v>
      </c>
      <c r="C91" s="24">
        <f>2970-88.65</f>
        <v>2881.35</v>
      </c>
      <c r="D91" s="24"/>
      <c r="E91" s="24">
        <f>2970-88.65</f>
        <v>2881.35</v>
      </c>
      <c r="F91" s="24">
        <v>2881.35</v>
      </c>
      <c r="G91" s="23">
        <f t="shared" si="2"/>
        <v>0</v>
      </c>
    </row>
    <row r="92" spans="1:7" x14ac:dyDescent="0.35">
      <c r="A92" s="2" t="s">
        <v>117</v>
      </c>
      <c r="B92" s="4" t="s">
        <v>147</v>
      </c>
      <c r="C92" s="24"/>
      <c r="D92" s="24"/>
      <c r="E92" s="24"/>
      <c r="F92" s="24"/>
      <c r="G92" s="23">
        <f t="shared" si="2"/>
        <v>0</v>
      </c>
    </row>
    <row r="93" spans="1:7" x14ac:dyDescent="0.35">
      <c r="A93" s="2" t="s">
        <v>118</v>
      </c>
      <c r="B93" s="4" t="s">
        <v>148</v>
      </c>
      <c r="C93" s="24">
        <v>88.65</v>
      </c>
      <c r="D93" s="24"/>
      <c r="E93" s="24">
        <v>88.65</v>
      </c>
      <c r="F93" s="24">
        <v>88.65</v>
      </c>
      <c r="G93" s="23">
        <f t="shared" si="2"/>
        <v>0</v>
      </c>
    </row>
    <row r="94" spans="1:7" ht="21.65" customHeight="1" x14ac:dyDescent="0.35">
      <c r="A94" s="2" t="s">
        <v>168</v>
      </c>
      <c r="B94" s="4" t="s">
        <v>169</v>
      </c>
      <c r="C94" s="24"/>
      <c r="D94" s="24"/>
      <c r="E94" s="24"/>
      <c r="F94" s="24"/>
      <c r="G94" s="23">
        <f t="shared" si="2"/>
        <v>0</v>
      </c>
    </row>
    <row r="95" spans="1:7" x14ac:dyDescent="0.35">
      <c r="G95" s="1"/>
    </row>
    <row r="96" spans="1:7" ht="15.5" x14ac:dyDescent="0.35">
      <c r="A96" s="30" t="s">
        <v>184</v>
      </c>
      <c r="B96" s="31"/>
      <c r="C96" s="15" t="s">
        <v>181</v>
      </c>
      <c r="D96" s="32" t="s">
        <v>178</v>
      </c>
      <c r="E96" s="37"/>
      <c r="F96" s="33" t="s">
        <v>183</v>
      </c>
      <c r="G96" s="34"/>
    </row>
    <row r="97" spans="1:6" x14ac:dyDescent="0.35">
      <c r="A97" s="42" t="s">
        <v>179</v>
      </c>
      <c r="B97" s="31"/>
      <c r="E97" s="48" t="s">
        <v>179</v>
      </c>
      <c r="F97" s="48"/>
    </row>
    <row r="98" spans="1:6" x14ac:dyDescent="0.35">
      <c r="A98" s="42"/>
      <c r="B98" s="31"/>
      <c r="E98" s="42"/>
      <c r="F98" s="42"/>
    </row>
    <row r="99" spans="1:6" x14ac:dyDescent="0.35">
      <c r="A99" t="s">
        <v>180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topLeftCell="A7" zoomScale="75" zoomScaleNormal="75" workbookViewId="0">
      <selection activeCell="C8" sqref="C8"/>
    </sheetView>
  </sheetViews>
  <sheetFormatPr defaultRowHeight="14.5" x14ac:dyDescent="0.35"/>
  <cols>
    <col min="1" max="1" width="60.54296875" style="1" customWidth="1"/>
    <col min="2" max="2" width="8.81640625" style="5"/>
    <col min="3" max="3" width="20.1796875" customWidth="1"/>
    <col min="4" max="4" width="16" hidden="1" customWidth="1"/>
    <col min="5" max="5" width="20.1796875" customWidth="1"/>
    <col min="6" max="6" width="20.81640625" customWidth="1"/>
    <col min="7" max="7" width="20.54296875" customWidth="1"/>
  </cols>
  <sheetData>
    <row r="1" spans="1:7" ht="15" hidden="1" x14ac:dyDescent="0.25"/>
    <row r="2" spans="1:7" ht="15" hidden="1" x14ac:dyDescent="0.25"/>
    <row r="3" spans="1:7" ht="15" hidden="1" x14ac:dyDescent="0.25"/>
    <row r="4" spans="1:7" ht="15" hidden="1" x14ac:dyDescent="0.25"/>
    <row r="5" spans="1:7" ht="15" hidden="1" x14ac:dyDescent="0.25"/>
    <row r="6" spans="1:7" ht="15" hidden="1" x14ac:dyDescent="0.25"/>
    <row r="7" spans="1:7" ht="44.25" customHeight="1" x14ac:dyDescent="0.35">
      <c r="A7" s="45" t="s">
        <v>157</v>
      </c>
      <c r="B7" s="45"/>
      <c r="C7" s="45"/>
      <c r="D7" s="45"/>
      <c r="E7" s="45"/>
      <c r="F7" s="45"/>
      <c r="G7" s="45"/>
    </row>
    <row r="8" spans="1:7" x14ac:dyDescent="0.35">
      <c r="B8" s="5" t="s">
        <v>158</v>
      </c>
      <c r="C8" s="28">
        <v>43101</v>
      </c>
    </row>
    <row r="9" spans="1:7" x14ac:dyDescent="0.35">
      <c r="G9" s="22" t="s">
        <v>163</v>
      </c>
    </row>
    <row r="10" spans="1:7" ht="60" customHeight="1" x14ac:dyDescent="0.35">
      <c r="A10" s="1" t="s">
        <v>159</v>
      </c>
      <c r="C10" s="46" t="s">
        <v>175</v>
      </c>
      <c r="D10" s="46"/>
      <c r="E10" s="46"/>
      <c r="F10" t="s">
        <v>164</v>
      </c>
      <c r="G10" s="22">
        <v>503010</v>
      </c>
    </row>
    <row r="11" spans="1:7" x14ac:dyDescent="0.35">
      <c r="A11" s="1" t="s">
        <v>160</v>
      </c>
      <c r="F11" t="s">
        <v>165</v>
      </c>
      <c r="G11" s="27"/>
    </row>
    <row r="12" spans="1:7" x14ac:dyDescent="0.35">
      <c r="A12" s="1" t="s">
        <v>161</v>
      </c>
      <c r="F12" t="s">
        <v>166</v>
      </c>
      <c r="G12" s="27"/>
    </row>
    <row r="13" spans="1:7" x14ac:dyDescent="0.35">
      <c r="A13" s="1" t="s">
        <v>162</v>
      </c>
      <c r="C13" s="49" t="s">
        <v>182</v>
      </c>
      <c r="D13" s="49"/>
      <c r="E13" s="49"/>
      <c r="F13" t="s">
        <v>167</v>
      </c>
      <c r="G13" s="27"/>
    </row>
    <row r="14" spans="1:7" ht="15.75" thickBot="1" x14ac:dyDescent="0.3">
      <c r="C14" s="29"/>
      <c r="G14" s="22">
        <v>383</v>
      </c>
    </row>
    <row r="15" spans="1:7" ht="55.5" customHeight="1" thickBot="1" x14ac:dyDescent="0.4">
      <c r="A15" s="6" t="s">
        <v>149</v>
      </c>
      <c r="B15" s="10" t="s">
        <v>150</v>
      </c>
      <c r="C15" s="10" t="s">
        <v>170</v>
      </c>
      <c r="D15" s="10" t="s">
        <v>151</v>
      </c>
      <c r="E15" s="11" t="s">
        <v>171</v>
      </c>
      <c r="F15" s="10" t="s">
        <v>152</v>
      </c>
      <c r="G15" s="21" t="s">
        <v>153</v>
      </c>
    </row>
    <row r="16" spans="1:7" ht="15.75" thickBot="1" x14ac:dyDescent="0.3">
      <c r="A16" s="6" t="s">
        <v>0</v>
      </c>
      <c r="B16" s="7">
        <v>2</v>
      </c>
      <c r="C16" s="8">
        <v>3</v>
      </c>
      <c r="D16" s="7">
        <v>4</v>
      </c>
      <c r="E16" s="7" t="s">
        <v>172</v>
      </c>
      <c r="F16" s="7" t="s">
        <v>173</v>
      </c>
      <c r="G16" s="9" t="s">
        <v>174</v>
      </c>
    </row>
    <row r="17" spans="1:7" s="15" customFormat="1" x14ac:dyDescent="0.35">
      <c r="A17" s="12" t="s">
        <v>1</v>
      </c>
      <c r="B17" s="14"/>
      <c r="C17" s="23">
        <f>Платные!C17+Дети!C17+Возмещение!C17+Утилизация!C17</f>
        <v>401747.11</v>
      </c>
      <c r="D17" s="23">
        <f>Платные!D17+Дети!D17+Возмещение!D17</f>
        <v>0</v>
      </c>
      <c r="E17" s="23">
        <f>Платные!E17+Дети!E17+Возмещение!E17+Утилизация!E17</f>
        <v>401747.10999999987</v>
      </c>
      <c r="F17" s="23">
        <f>Платные!F17+Дети!F17+Возмещение!F17+Утилизация!F17</f>
        <v>399053.30999999994</v>
      </c>
      <c r="G17" s="23">
        <f>Платные!G17+Дети!G17+Возмещение!G17+Утилизация!G17</f>
        <v>2693.7999999998719</v>
      </c>
    </row>
    <row r="18" spans="1:7" x14ac:dyDescent="0.35">
      <c r="A18" s="3" t="s">
        <v>2</v>
      </c>
      <c r="B18" s="4"/>
      <c r="C18" s="23">
        <f>Платные!C18+Дети!C18+Возмещение!C18+Утилизация!C18</f>
        <v>0</v>
      </c>
      <c r="D18" s="24"/>
      <c r="E18" s="23">
        <f>Платные!E18+Дети!E18+Возмещение!E18+Утилизация!E18</f>
        <v>0</v>
      </c>
      <c r="F18" s="23">
        <f>Платные!F18+Дети!F18+Возмещение!F18+Утилизация!F18</f>
        <v>0</v>
      </c>
      <c r="G18" s="23">
        <f>Платные!G18+Дети!G18+Возмещение!G18+Утилизация!G18</f>
        <v>0</v>
      </c>
    </row>
    <row r="19" spans="1:7" s="15" customFormat="1" ht="24" customHeight="1" x14ac:dyDescent="0.35">
      <c r="A19" s="13" t="s">
        <v>3</v>
      </c>
      <c r="B19" s="16" t="s">
        <v>7</v>
      </c>
      <c r="C19" s="23">
        <f>Платные!C19+Дети!C19+Возмещение!C19+Утилизация!C19</f>
        <v>64427.24</v>
      </c>
      <c r="D19" s="23">
        <f>Платные!D19</f>
        <v>0</v>
      </c>
      <c r="E19" s="23">
        <f>Платные!E19+Дети!E19+Возмещение!E19+Утилизация!E19</f>
        <v>64427.24</v>
      </c>
      <c r="F19" s="23">
        <f>Платные!F19+Дети!F19+Возмещение!F19+Утилизация!F19</f>
        <v>64427.24</v>
      </c>
      <c r="G19" s="23">
        <f>Платные!G19+Дети!G19+Возмещение!G19+Утилизация!G19</f>
        <v>0</v>
      </c>
    </row>
    <row r="20" spans="1:7" x14ac:dyDescent="0.35">
      <c r="A20" s="2" t="s">
        <v>4</v>
      </c>
      <c r="B20" s="4" t="s">
        <v>8</v>
      </c>
      <c r="C20" s="23">
        <f>Платные!C20+Дети!C20+Возмещение!C20+Утилизация!C20</f>
        <v>48714.149999999994</v>
      </c>
      <c r="D20" s="24"/>
      <c r="E20" s="23">
        <f>Платные!E20+Дети!E20+Возмещение!E20+Утилизация!E20</f>
        <v>48714.149999999994</v>
      </c>
      <c r="F20" s="23">
        <f>Платные!F20+Дети!F20+Возмещение!F20+Утилизация!F20</f>
        <v>48714.149999999994</v>
      </c>
      <c r="G20" s="23">
        <f>Платные!G20+Дети!G20+Возмещение!G20+Утилизация!G20</f>
        <v>0</v>
      </c>
    </row>
    <row r="21" spans="1:7" s="15" customFormat="1" x14ac:dyDescent="0.35">
      <c r="A21" s="13" t="s">
        <v>5</v>
      </c>
      <c r="B21" s="16" t="s">
        <v>9</v>
      </c>
      <c r="C21" s="23">
        <f>Платные!C21+Дети!C21+Возмещение!C21+Утилизация!C21</f>
        <v>999</v>
      </c>
      <c r="D21" s="23">
        <f>Платные!D21</f>
        <v>0</v>
      </c>
      <c r="E21" s="23">
        <f>Платные!E21+Дети!E21+Возмещение!E21+Утилизация!E21</f>
        <v>999</v>
      </c>
      <c r="F21" s="23">
        <f>Платные!F21+Дети!F21+Возмещение!F21+Утилизация!F21</f>
        <v>999</v>
      </c>
      <c r="G21" s="23">
        <f>Платные!G21+Дети!G21+Возмещение!G21+Утилизация!G21</f>
        <v>0</v>
      </c>
    </row>
    <row r="22" spans="1:7" x14ac:dyDescent="0.35">
      <c r="A22" s="2" t="s">
        <v>6</v>
      </c>
      <c r="B22" s="4" t="s">
        <v>10</v>
      </c>
      <c r="C22" s="23">
        <f>Платные!C22+Дети!C22+Возмещение!C22+Утилизация!C22</f>
        <v>999</v>
      </c>
      <c r="D22" s="24"/>
      <c r="E22" s="23">
        <f>Платные!E22+Дети!E22+Возмещение!E22+Утилизация!E22</f>
        <v>999</v>
      </c>
      <c r="F22" s="23">
        <f>Платные!F22+Дети!F22+Возмещение!F22+Утилизация!F22</f>
        <v>999</v>
      </c>
      <c r="G22" s="23">
        <f>Платные!G22+Дети!G22+Возмещение!G22+Утилизация!G22</f>
        <v>0</v>
      </c>
    </row>
    <row r="23" spans="1:7" x14ac:dyDescent="0.35">
      <c r="A23" s="2" t="s">
        <v>25</v>
      </c>
      <c r="B23" s="4" t="s">
        <v>11</v>
      </c>
      <c r="C23" s="23">
        <f>Платные!C23+Дети!C23+Возмещение!C23+Утилизация!C23</f>
        <v>0</v>
      </c>
      <c r="D23" s="24"/>
      <c r="E23" s="23">
        <f>Платные!E23+Дети!E23+Возмещение!E23+Утилизация!E23</f>
        <v>0</v>
      </c>
      <c r="F23" s="23">
        <f>Платные!F23+Дети!F23+Возмещение!F23+Утилизация!F23</f>
        <v>0</v>
      </c>
      <c r="G23" s="23">
        <f>Платные!G23+Дети!G23+Возмещение!G23+Утилизация!G23</f>
        <v>0</v>
      </c>
    </row>
    <row r="24" spans="1:7" x14ac:dyDescent="0.35">
      <c r="A24" s="2" t="s">
        <v>26</v>
      </c>
      <c r="B24" s="4" t="s">
        <v>12</v>
      </c>
      <c r="C24" s="23">
        <f>Платные!C24+Дети!C24+Возмещение!C24+Утилизация!C24</f>
        <v>0</v>
      </c>
      <c r="D24" s="24"/>
      <c r="E24" s="23">
        <f>Платные!E24+Дети!E24+Возмещение!E24+Утилизация!E24</f>
        <v>0</v>
      </c>
      <c r="F24" s="23">
        <f>Платные!F24+Дети!F24+Возмещение!F24+Утилизация!F24</f>
        <v>0</v>
      </c>
      <c r="G24" s="23">
        <f>Платные!G24+Дети!G24+Возмещение!G24+Утилизация!G24</f>
        <v>0</v>
      </c>
    </row>
    <row r="25" spans="1:7" x14ac:dyDescent="0.35">
      <c r="A25" s="2" t="s">
        <v>27</v>
      </c>
      <c r="B25" s="4" t="s">
        <v>13</v>
      </c>
      <c r="C25" s="23" t="s">
        <v>194</v>
      </c>
      <c r="D25" s="24"/>
      <c r="E25" s="23">
        <f>Платные!E25+Дети!E25+Возмещение!E25+Утилизация!E25</f>
        <v>0</v>
      </c>
      <c r="F25" s="23">
        <f>Платные!F25+Дети!F25+Возмещение!F25+Утилизация!F25</f>
        <v>0</v>
      </c>
      <c r="G25" s="23">
        <f>Платные!G25+Дети!G25+Возмещение!G25+Утилизация!G25</f>
        <v>0</v>
      </c>
    </row>
    <row r="26" spans="1:7" s="15" customFormat="1" x14ac:dyDescent="0.35">
      <c r="A26" s="13" t="s">
        <v>28</v>
      </c>
      <c r="B26" s="16" t="s">
        <v>14</v>
      </c>
      <c r="C26" s="23">
        <f>Платные!C26+Дети!C26+Возмещение!C26+Утилизация!C26</f>
        <v>14714.09</v>
      </c>
      <c r="D26" s="25"/>
      <c r="E26" s="23">
        <f>Платные!E26+Дети!E26+Возмещение!E26+Утилизация!E26</f>
        <v>14714.09</v>
      </c>
      <c r="F26" s="23">
        <f>Платные!F26+Дети!F26+Возмещение!F26+Утилизация!F26</f>
        <v>14714.09</v>
      </c>
      <c r="G26" s="23">
        <f>Платные!G26+Дети!G26+Возмещение!G26+Утилизация!G26</f>
        <v>0</v>
      </c>
    </row>
    <row r="27" spans="1:7" x14ac:dyDescent="0.35">
      <c r="A27" s="2" t="s">
        <v>29</v>
      </c>
      <c r="B27" s="4" t="s">
        <v>15</v>
      </c>
      <c r="C27" s="23">
        <f>Платные!C27+Дети!C27+Возмещение!C27+Утилизация!C27</f>
        <v>215468.99999999997</v>
      </c>
      <c r="D27" s="23">
        <f>Платные!D27</f>
        <v>0</v>
      </c>
      <c r="E27" s="23">
        <f>Платные!E27+Дети!E27+Возмещение!E27+Утилизация!E27</f>
        <v>215468.99999999985</v>
      </c>
      <c r="F27" s="23">
        <f>Платные!F27+Дети!F27+Возмещение!F27+Утилизация!F27</f>
        <v>212775.19999999998</v>
      </c>
      <c r="G27" s="23">
        <f>Платные!G27+Дети!G27+Возмещение!G27+Утилизация!G27</f>
        <v>2693.7999999998719</v>
      </c>
    </row>
    <row r="28" spans="1:7" x14ac:dyDescent="0.35">
      <c r="A28" s="2" t="s">
        <v>30</v>
      </c>
      <c r="B28" s="4" t="s">
        <v>16</v>
      </c>
      <c r="C28" s="23">
        <f>Платные!C28+Дети!C28+Возмещение!C28+Утилизация!C28</f>
        <v>0</v>
      </c>
      <c r="D28" s="24"/>
      <c r="E28" s="23">
        <f>Платные!E28+Дети!E28+Возмещение!E28+Утилизация!E28</f>
        <v>0</v>
      </c>
      <c r="F28" s="23">
        <f>Платные!F28+Дети!F28+Возмещение!F28+Утилизация!F28</f>
        <v>0</v>
      </c>
      <c r="G28" s="23">
        <f>Платные!G28+Дети!G28+Возмещение!G28+Утилизация!G28</f>
        <v>0</v>
      </c>
    </row>
    <row r="29" spans="1:7" x14ac:dyDescent="0.35">
      <c r="A29" s="2" t="s">
        <v>31</v>
      </c>
      <c r="B29" s="4" t="s">
        <v>17</v>
      </c>
      <c r="C29" s="23">
        <f>Платные!C29+Дети!C29+Возмещение!C29+Утилизация!C29</f>
        <v>0</v>
      </c>
      <c r="D29" s="24"/>
      <c r="E29" s="23">
        <f>Платные!E29+Дети!E29+Возмещение!E29+Утилизация!E29</f>
        <v>0</v>
      </c>
      <c r="F29" s="23">
        <f>Платные!F29+Дети!F29+Возмещение!F29+Утилизация!F29</f>
        <v>0</v>
      </c>
      <c r="G29" s="23">
        <f>Платные!G29+Дети!G29+Возмещение!G29+Утилизация!G29</f>
        <v>0</v>
      </c>
    </row>
    <row r="30" spans="1:7" s="15" customFormat="1" x14ac:dyDescent="0.35">
      <c r="A30" s="13" t="s">
        <v>32</v>
      </c>
      <c r="B30" s="16" t="s">
        <v>18</v>
      </c>
      <c r="C30" s="23">
        <f>Платные!C30+Дети!C30+Возмещение!C30+Утилизация!C30</f>
        <v>54153.97</v>
      </c>
      <c r="D30" s="23">
        <f>Платные!D30</f>
        <v>0</v>
      </c>
      <c r="E30" s="23">
        <f>Платные!E30+Дети!E30+Возмещение!E30+Утилизация!E30</f>
        <v>54153.97</v>
      </c>
      <c r="F30" s="23">
        <f>Платные!F30+Дети!F30+Возмещение!F30+Утилизация!F30</f>
        <v>54153.97</v>
      </c>
      <c r="G30" s="23">
        <f>Платные!G30+Дети!G30+Возмещение!G30+Утилизация!G30</f>
        <v>0</v>
      </c>
    </row>
    <row r="31" spans="1:7" ht="29" x14ac:dyDescent="0.35">
      <c r="A31" s="2" t="s">
        <v>33</v>
      </c>
      <c r="B31" s="4" t="s">
        <v>19</v>
      </c>
      <c r="C31" s="23">
        <f>Платные!C31+Дети!C31+Возмещение!C31+Утилизация!C31</f>
        <v>54153.97</v>
      </c>
      <c r="D31" s="38">
        <f>Платные!D31</f>
        <v>0</v>
      </c>
      <c r="E31" s="23">
        <f>Платные!E31+Дети!E31+Возмещение!E31+Утилизация!E31</f>
        <v>54153.97</v>
      </c>
      <c r="F31" s="23">
        <f>Платные!F31+Дети!F31+Возмещение!F31+Утилизация!F31</f>
        <v>54153.97</v>
      </c>
      <c r="G31" s="23">
        <f>Платные!G31+Дети!G31+Возмещение!G31+Утилизация!G31</f>
        <v>0</v>
      </c>
    </row>
    <row r="32" spans="1:7" x14ac:dyDescent="0.35">
      <c r="A32" s="2" t="s">
        <v>34</v>
      </c>
      <c r="B32" s="4" t="s">
        <v>20</v>
      </c>
      <c r="C32" s="23">
        <f>Платные!C32+Дети!C32+Возмещение!C32+Утилизация!C32</f>
        <v>0</v>
      </c>
      <c r="D32" s="24"/>
      <c r="E32" s="23">
        <f>Платные!E32+Дети!E32+Возмещение!E32+Утилизация!E32</f>
        <v>0</v>
      </c>
      <c r="F32" s="23">
        <f>Платные!F32+Дети!F32+Возмещение!F32+Утилизация!F32</f>
        <v>0</v>
      </c>
      <c r="G32" s="23">
        <f>Платные!G32+Дети!G32+Возмещение!G32+Утилизация!G32</f>
        <v>0</v>
      </c>
    </row>
    <row r="33" spans="1:7" x14ac:dyDescent="0.35">
      <c r="A33" s="2" t="s">
        <v>35</v>
      </c>
      <c r="B33" s="4" t="s">
        <v>21</v>
      </c>
      <c r="C33" s="23">
        <f>Платные!C33+Дети!C33+Возмещение!C33+Утилизация!C33</f>
        <v>0</v>
      </c>
      <c r="D33" s="24"/>
      <c r="E33" s="23">
        <f>Платные!E33+Дети!E33+Возмещение!E33+Утилизация!E33</f>
        <v>0</v>
      </c>
      <c r="F33" s="23">
        <f>Платные!F33+Дети!F33+Возмещение!F33+Утилизация!F33</f>
        <v>0</v>
      </c>
      <c r="G33" s="23">
        <f>Платные!G33+Дети!G33+Возмещение!G33+Утилизация!G33</f>
        <v>0</v>
      </c>
    </row>
    <row r="34" spans="1:7" x14ac:dyDescent="0.35">
      <c r="A34" s="2" t="s">
        <v>36</v>
      </c>
      <c r="B34" s="4" t="s">
        <v>22</v>
      </c>
      <c r="C34" s="23">
        <f>Платные!C34+Дети!C34+Возмещение!C34+Утилизация!C34</f>
        <v>45723.88</v>
      </c>
      <c r="D34" s="24"/>
      <c r="E34" s="23">
        <f>Платные!E34+Дети!E34+Возмещение!E34+Утилизация!E34</f>
        <v>45723.880000000005</v>
      </c>
      <c r="F34" s="23">
        <f>Платные!F34+Дети!F34+Возмещение!F34+Утилизация!F34</f>
        <v>45723.88</v>
      </c>
      <c r="G34" s="23">
        <f>Платные!G34+Дети!G34+Возмещение!G34+Утилизация!G34</f>
        <v>0</v>
      </c>
    </row>
    <row r="35" spans="1:7" x14ac:dyDescent="0.35">
      <c r="A35" s="2" t="s">
        <v>37</v>
      </c>
      <c r="B35" s="4" t="s">
        <v>23</v>
      </c>
      <c r="C35" s="23">
        <f>Платные!C35+Дети!C35+Возмещение!C35+Утилизация!C35</f>
        <v>8430.09</v>
      </c>
      <c r="D35" s="24"/>
      <c r="E35" s="23">
        <f>Платные!E35+Дети!E35+Возмещение!E35+Утилизация!E35</f>
        <v>8430.09</v>
      </c>
      <c r="F35" s="23">
        <f>Платные!F35+Дети!F35+Возмещение!F35+Утилизация!F35</f>
        <v>8430.09</v>
      </c>
      <c r="G35" s="23">
        <f>Платные!G35+Дети!G35+Возмещение!G35+Утилизация!G35</f>
        <v>0</v>
      </c>
    </row>
    <row r="36" spans="1:7" s="15" customFormat="1" x14ac:dyDescent="0.35">
      <c r="A36" s="13" t="s">
        <v>38</v>
      </c>
      <c r="B36" s="16" t="s">
        <v>24</v>
      </c>
      <c r="C36" s="23">
        <f>Платные!C36+Дети!C36+Возмещение!C36+Утилизация!C36</f>
        <v>0</v>
      </c>
      <c r="D36" s="23">
        <f>Платные!D36</f>
        <v>0</v>
      </c>
      <c r="E36" s="23">
        <f>Платные!E36+Дети!E36+Возмещение!E36+Утилизация!E36</f>
        <v>0</v>
      </c>
      <c r="F36" s="23">
        <f>Платные!F36+Дети!F36+Возмещение!F36+Утилизация!F36</f>
        <v>0</v>
      </c>
      <c r="G36" s="23">
        <f>Платные!G36+Дети!G36+Возмещение!G36+Утилизация!G36</f>
        <v>0</v>
      </c>
    </row>
    <row r="37" spans="1:7" x14ac:dyDescent="0.35">
      <c r="A37" s="2" t="s">
        <v>154</v>
      </c>
      <c r="B37" s="4" t="s">
        <v>43</v>
      </c>
      <c r="C37" s="23">
        <f>Платные!C37+Дети!C37+Возмещение!C37+Утилизация!C37</f>
        <v>0</v>
      </c>
      <c r="D37" s="24"/>
      <c r="E37" s="23">
        <f>Платные!E37+Дети!E37+Возмещение!E37+Утилизация!E37</f>
        <v>0</v>
      </c>
      <c r="F37" s="23">
        <f>Платные!F37+Дети!F37+Возмещение!F37+Утилизация!F37</f>
        <v>0</v>
      </c>
      <c r="G37" s="23">
        <f>Платные!G37+Дети!G37+Возмещение!G37+Утилизация!G37</f>
        <v>0</v>
      </c>
    </row>
    <row r="38" spans="1:7" x14ac:dyDescent="0.35">
      <c r="A38" s="2" t="s">
        <v>39</v>
      </c>
      <c r="B38" s="4" t="s">
        <v>44</v>
      </c>
      <c r="C38" s="23">
        <f>Платные!C38+Дети!C38+Возмещение!C38+Утилизация!C38</f>
        <v>0</v>
      </c>
      <c r="D38" s="24"/>
      <c r="E38" s="23">
        <f>Платные!E38+Дети!E38+Возмещение!E38+Утилизация!E38</f>
        <v>0</v>
      </c>
      <c r="F38" s="23">
        <f>Платные!F38+Дети!F38+Возмещение!F38+Утилизация!F38</f>
        <v>0</v>
      </c>
      <c r="G38" s="23">
        <f>Платные!G38+Дети!G38+Возмещение!G38+Утилизация!G38</f>
        <v>0</v>
      </c>
    </row>
    <row r="39" spans="1:7" s="15" customFormat="1" x14ac:dyDescent="0.35">
      <c r="A39" s="13" t="s">
        <v>40</v>
      </c>
      <c r="B39" s="16" t="s">
        <v>46</v>
      </c>
      <c r="C39" s="23">
        <f>Платные!C39+Дети!C39+Возмещение!C39+Утилизация!C39</f>
        <v>0</v>
      </c>
      <c r="D39" s="25"/>
      <c r="E39" s="23">
        <f>Платные!E39+Дети!E39+Возмещение!E39+Утилизация!E39</f>
        <v>0</v>
      </c>
      <c r="F39" s="23">
        <f>Платные!F39+Дети!F39+Возмещение!F39+Утилизация!F39</f>
        <v>0</v>
      </c>
      <c r="G39" s="23">
        <f>Платные!G39+Дети!G39+Возмещение!G39+Утилизация!G39</f>
        <v>0</v>
      </c>
    </row>
    <row r="40" spans="1:7" s="15" customFormat="1" x14ac:dyDescent="0.35">
      <c r="A40" s="13" t="s">
        <v>41</v>
      </c>
      <c r="B40" s="16" t="s">
        <v>45</v>
      </c>
      <c r="C40" s="23">
        <f>Платные!C40+Дети!C40+Возмещение!C40+Утилизация!C40</f>
        <v>10618.89</v>
      </c>
      <c r="D40" s="23">
        <f>Платные!D40</f>
        <v>0</v>
      </c>
      <c r="E40" s="23">
        <f>Платные!E40+Дети!E40+Возмещение!E40+Утилизация!E40</f>
        <v>10618.89</v>
      </c>
      <c r="F40" s="23">
        <f>Платные!F40+Дети!F40+Возмещение!F40+Утилизация!F40</f>
        <v>10618.89</v>
      </c>
      <c r="G40" s="23">
        <f>Платные!G40+Дети!G40+Возмещение!G40+Утилизация!G40</f>
        <v>0</v>
      </c>
    </row>
    <row r="41" spans="1:7" ht="29" x14ac:dyDescent="0.35">
      <c r="A41" s="2" t="s">
        <v>42</v>
      </c>
      <c r="B41" s="4" t="s">
        <v>47</v>
      </c>
      <c r="C41" s="23">
        <f>Платные!C41+Дети!C41+Возмещение!C41+Утилизация!C41</f>
        <v>9118.89</v>
      </c>
      <c r="D41" s="24"/>
      <c r="E41" s="23">
        <f>Платные!E41+Дети!E41+Возмещение!E41+Утилизация!E41</f>
        <v>9118.89</v>
      </c>
      <c r="F41" s="23">
        <f>Платные!F41+Дети!F41+Возмещение!F41+Утилизация!F41</f>
        <v>9118.89</v>
      </c>
      <c r="G41" s="23">
        <f>Платные!G41+Дети!G41+Возмещение!G41+Утилизация!G41</f>
        <v>0</v>
      </c>
    </row>
    <row r="42" spans="1:7" x14ac:dyDescent="0.35">
      <c r="A42" s="17" t="s">
        <v>70</v>
      </c>
      <c r="B42" s="4" t="s">
        <v>48</v>
      </c>
      <c r="C42" s="23">
        <f>Платные!C42+Дети!C42+Возмещение!C42+Утилизация!C42</f>
        <v>0</v>
      </c>
      <c r="D42" s="38">
        <f>Платные!D42</f>
        <v>0</v>
      </c>
      <c r="E42" s="23">
        <f>Платные!E42+Дети!E42+Возмещение!E42+Утилизация!E42</f>
        <v>0</v>
      </c>
      <c r="F42" s="23">
        <f>Платные!F42+Дети!F42+Возмещение!F42+Утилизация!F42</f>
        <v>0</v>
      </c>
      <c r="G42" s="23">
        <f>Платные!G42+Дети!G42+Возмещение!G42+Утилизация!G42</f>
        <v>0</v>
      </c>
    </row>
    <row r="43" spans="1:7" x14ac:dyDescent="0.35">
      <c r="A43" s="2" t="s">
        <v>71</v>
      </c>
      <c r="B43" s="4" t="s">
        <v>49</v>
      </c>
      <c r="C43" s="23">
        <f>Платные!C43+Дети!C43+Возмещение!C43+Утилизация!C43</f>
        <v>0</v>
      </c>
      <c r="D43" s="24"/>
      <c r="E43" s="23">
        <f>Платные!E43+Дети!E43+Возмещение!E43+Утилизация!E43</f>
        <v>0</v>
      </c>
      <c r="F43" s="23">
        <f>Платные!F43+Дети!F43+Возмещение!F43+Утилизация!F43</f>
        <v>0</v>
      </c>
      <c r="G43" s="23">
        <f>Платные!G43+Дети!G43+Возмещение!G43+Утилизация!G43</f>
        <v>0</v>
      </c>
    </row>
    <row r="44" spans="1:7" x14ac:dyDescent="0.35">
      <c r="A44" s="2" t="s">
        <v>72</v>
      </c>
      <c r="B44" s="4" t="s">
        <v>50</v>
      </c>
      <c r="C44" s="23">
        <f>Платные!C44+Дети!C44+Возмещение!C44+Утилизация!C44</f>
        <v>0</v>
      </c>
      <c r="D44" s="24"/>
      <c r="E44" s="23">
        <f>Платные!E44+Дети!E44+Возмещение!E44+Утилизация!E44</f>
        <v>0</v>
      </c>
      <c r="F44" s="23">
        <f>Платные!F44+Дети!F44+Возмещение!F44+Утилизация!F44</f>
        <v>0</v>
      </c>
      <c r="G44" s="23">
        <f>Платные!G44+Дети!G44+Возмещение!G44+Утилизация!G44</f>
        <v>0</v>
      </c>
    </row>
    <row r="45" spans="1:7" x14ac:dyDescent="0.35">
      <c r="A45" s="2" t="s">
        <v>73</v>
      </c>
      <c r="B45" s="4" t="s">
        <v>51</v>
      </c>
      <c r="C45" s="23">
        <f>Платные!C45+Дети!C45+Возмещение!C45+Утилизация!C45</f>
        <v>0</v>
      </c>
      <c r="D45" s="24"/>
      <c r="E45" s="23">
        <f>Платные!E45+Дети!E45+Возмещение!E45+Утилизация!E45</f>
        <v>0</v>
      </c>
      <c r="F45" s="23">
        <f>Платные!F45+Дети!F45+Возмещение!F45+Утилизация!F45</f>
        <v>0</v>
      </c>
      <c r="G45" s="23">
        <f>Платные!G45+Дети!G45+Возмещение!G45+Утилизация!G45</f>
        <v>0</v>
      </c>
    </row>
    <row r="46" spans="1:7" x14ac:dyDescent="0.35">
      <c r="A46" s="2" t="s">
        <v>74</v>
      </c>
      <c r="B46" s="4" t="s">
        <v>52</v>
      </c>
      <c r="C46" s="23">
        <f>Платные!C46+Дети!C46+Возмещение!C46+Утилизация!C46</f>
        <v>0</v>
      </c>
      <c r="D46" s="24"/>
      <c r="E46" s="23">
        <f>Платные!E46+Дети!E46+Возмещение!E46+Утилизация!E46</f>
        <v>0</v>
      </c>
      <c r="F46" s="23">
        <f>Платные!F46+Дети!F46+Возмещение!F46+Утилизация!F46</f>
        <v>0</v>
      </c>
      <c r="G46" s="23">
        <f>Платные!G46+Дети!G46+Возмещение!G46+Утилизация!G46</f>
        <v>0</v>
      </c>
    </row>
    <row r="47" spans="1:7" x14ac:dyDescent="0.35">
      <c r="A47" s="2" t="s">
        <v>75</v>
      </c>
      <c r="B47" s="4" t="s">
        <v>53</v>
      </c>
      <c r="C47" s="23">
        <f>Платные!C47+Дети!C47+Возмещение!C47+Утилизация!C47</f>
        <v>0</v>
      </c>
      <c r="D47" s="24"/>
      <c r="E47" s="23">
        <f>Платные!E47+Дети!E47+Возмещение!E47+Утилизация!E47</f>
        <v>0</v>
      </c>
      <c r="F47" s="23">
        <f>Платные!F47+Дети!F47+Возмещение!F47+Утилизация!F47</f>
        <v>0</v>
      </c>
      <c r="G47" s="23">
        <f>Платные!G47+Дети!G47+Возмещение!G47+Утилизация!G47</f>
        <v>0</v>
      </c>
    </row>
    <row r="48" spans="1:7" ht="29" x14ac:dyDescent="0.35">
      <c r="A48" s="2" t="s">
        <v>76</v>
      </c>
      <c r="B48" s="4" t="s">
        <v>54</v>
      </c>
      <c r="C48" s="23">
        <f>Платные!C48+Дети!C48+Возмещение!C48+Утилизация!C48</f>
        <v>0</v>
      </c>
      <c r="D48" s="24"/>
      <c r="E48" s="23">
        <f>Платные!E48+Дети!E48+Возмещение!E48+Утилизация!E48</f>
        <v>0</v>
      </c>
      <c r="F48" s="23">
        <f>Платные!F48+Дети!F48+Возмещение!F48+Утилизация!F48</f>
        <v>0</v>
      </c>
      <c r="G48" s="23">
        <f>Платные!G48+Дети!G48+Возмещение!G48+Утилизация!G48</f>
        <v>0</v>
      </c>
    </row>
    <row r="49" spans="1:7" x14ac:dyDescent="0.35">
      <c r="A49" s="2" t="s">
        <v>77</v>
      </c>
      <c r="B49" s="4" t="s">
        <v>55</v>
      </c>
      <c r="C49" s="23">
        <f>Платные!C49+Дети!C49+Возмещение!C49+Утилизация!C49</f>
        <v>0</v>
      </c>
      <c r="D49" s="24"/>
      <c r="E49" s="23">
        <f>Платные!E49+Дети!E49+Возмещение!E49+Утилизация!E49</f>
        <v>0</v>
      </c>
      <c r="F49" s="23">
        <f>Платные!F49+Дети!F49+Возмещение!F49+Утилизация!F49</f>
        <v>0</v>
      </c>
      <c r="G49" s="23">
        <f>Платные!G49+Дети!G49+Возмещение!G49+Утилизация!G49</f>
        <v>0</v>
      </c>
    </row>
    <row r="50" spans="1:7" s="19" customFormat="1" x14ac:dyDescent="0.35">
      <c r="A50" s="17" t="s">
        <v>155</v>
      </c>
      <c r="B50" s="18" t="s">
        <v>56</v>
      </c>
      <c r="C50" s="23">
        <f>Платные!C50+Дети!C50+Возмещение!C50+Утилизация!C50</f>
        <v>1500</v>
      </c>
      <c r="D50" s="26">
        <f>SUM(D51:D54)</f>
        <v>0</v>
      </c>
      <c r="E50" s="23">
        <f>Платные!E50+Дети!E50+Возмещение!E50+Утилизация!E50</f>
        <v>1500</v>
      </c>
      <c r="F50" s="23">
        <f>Платные!F50+Дети!F50+Возмещение!F50+Утилизация!F50</f>
        <v>1500</v>
      </c>
      <c r="G50" s="23">
        <f>Платные!G50+Дети!G50+Возмещение!G50+Утилизация!G50</f>
        <v>0</v>
      </c>
    </row>
    <row r="51" spans="1:7" x14ac:dyDescent="0.35">
      <c r="A51" s="2" t="s">
        <v>78</v>
      </c>
      <c r="B51" s="4" t="s">
        <v>57</v>
      </c>
      <c r="C51" s="23">
        <f>Платные!C51+Дети!C51+Возмещение!C51+Утилизация!C51</f>
        <v>0</v>
      </c>
      <c r="D51" s="24"/>
      <c r="E51" s="23">
        <f>Платные!E51+Дети!E51+Возмещение!E51+Утилизация!E51</f>
        <v>0</v>
      </c>
      <c r="F51" s="23">
        <f>Платные!F51+Дети!F51+Возмещение!F51+Утилизация!F51</f>
        <v>0</v>
      </c>
      <c r="G51" s="23">
        <f>Платные!G51+Дети!G51+Возмещение!G51+Утилизация!G51</f>
        <v>0</v>
      </c>
    </row>
    <row r="52" spans="1:7" x14ac:dyDescent="0.35">
      <c r="A52" s="2" t="s">
        <v>79</v>
      </c>
      <c r="B52" s="4" t="s">
        <v>58</v>
      </c>
      <c r="C52" s="23">
        <f>Платные!C52+Дети!C52+Возмещение!C52+Утилизация!C52</f>
        <v>0</v>
      </c>
      <c r="D52" s="24"/>
      <c r="E52" s="23">
        <f>Платные!E52+Дети!E52+Возмещение!E52+Утилизация!E52</f>
        <v>0</v>
      </c>
      <c r="F52" s="23">
        <f>Платные!F52+Дети!F52+Возмещение!F52+Утилизация!F52</f>
        <v>0</v>
      </c>
      <c r="G52" s="23">
        <f>Платные!G52+Дети!G52+Возмещение!G52+Утилизация!G52</f>
        <v>0</v>
      </c>
    </row>
    <row r="53" spans="1:7" x14ac:dyDescent="0.35">
      <c r="A53" s="2" t="s">
        <v>156</v>
      </c>
      <c r="B53" s="4" t="s">
        <v>59</v>
      </c>
      <c r="C53" s="23">
        <f>Платные!C53+Дети!C53+Возмещение!C53+Утилизация!C53</f>
        <v>0</v>
      </c>
      <c r="D53" s="24"/>
      <c r="E53" s="23">
        <f>Платные!E53+Дети!E53+Возмещение!E53+Утилизация!E53</f>
        <v>0</v>
      </c>
      <c r="F53" s="23">
        <f>Платные!F53+Дети!F53+Возмещение!F53+Утилизация!F53</f>
        <v>0</v>
      </c>
      <c r="G53" s="23">
        <f>Платные!G53+Дети!G53+Возмещение!G53+Утилизация!G53</f>
        <v>0</v>
      </c>
    </row>
    <row r="54" spans="1:7" x14ac:dyDescent="0.35">
      <c r="A54" s="2" t="s">
        <v>80</v>
      </c>
      <c r="B54" s="4" t="s">
        <v>60</v>
      </c>
      <c r="C54" s="23">
        <f>Платные!C54+Дети!C54+Возмещение!C54+Утилизация!C54</f>
        <v>1500</v>
      </c>
      <c r="D54" s="24"/>
      <c r="E54" s="23">
        <f>Платные!E54+Дети!E54+Возмещение!E54+Утилизация!E54</f>
        <v>1500</v>
      </c>
      <c r="F54" s="23">
        <f>Платные!F54+Дети!F54+Возмещение!F54+Утилизация!F54</f>
        <v>1500</v>
      </c>
      <c r="G54" s="23">
        <f>Платные!G54+Дети!G54+Возмещение!G54+Утилизация!G54</f>
        <v>0</v>
      </c>
    </row>
    <row r="55" spans="1:7" x14ac:dyDescent="0.35">
      <c r="A55" s="2" t="s">
        <v>81</v>
      </c>
      <c r="B55" s="4" t="s">
        <v>61</v>
      </c>
      <c r="C55" s="23">
        <f>Платные!C55+Дети!C55+Возмещение!C55+Утилизация!C55</f>
        <v>0</v>
      </c>
      <c r="D55" s="24"/>
      <c r="E55" s="23">
        <f>Платные!E55+Дети!E55+Возмещение!E55+Утилизация!E55</f>
        <v>0</v>
      </c>
      <c r="F55" s="23">
        <f>Платные!F55+Дети!F55+Возмещение!F55+Утилизация!F55</f>
        <v>0</v>
      </c>
      <c r="G55" s="23">
        <f>Платные!G55+Дети!G55+Возмещение!G55+Утилизация!G55</f>
        <v>0</v>
      </c>
    </row>
    <row r="56" spans="1:7" x14ac:dyDescent="0.35">
      <c r="A56" s="2" t="s">
        <v>82</v>
      </c>
      <c r="B56" s="4" t="s">
        <v>62</v>
      </c>
      <c r="C56" s="23">
        <f>Платные!C56+Дети!C56+Возмещение!C56+Утилизация!C56</f>
        <v>0</v>
      </c>
      <c r="D56" s="24"/>
      <c r="E56" s="23">
        <f>Платные!E56+Дети!E56+Возмещение!E56+Утилизация!E56</f>
        <v>0</v>
      </c>
      <c r="F56" s="23">
        <f>Платные!F56+Дети!F56+Возмещение!F56+Утилизация!F56</f>
        <v>0</v>
      </c>
      <c r="G56" s="23">
        <f>Платные!G56+Дети!G56+Возмещение!G56+Утилизация!G56</f>
        <v>0</v>
      </c>
    </row>
    <row r="57" spans="1:7" x14ac:dyDescent="0.35">
      <c r="A57" s="2" t="s">
        <v>83</v>
      </c>
      <c r="B57" s="4" t="s">
        <v>63</v>
      </c>
      <c r="C57" s="23">
        <f>Платные!C57+Дети!C57+Возмещение!C57+Утилизация!C57</f>
        <v>0</v>
      </c>
      <c r="D57" s="24"/>
      <c r="E57" s="23">
        <f>Платные!E57+Дети!E57+Возмещение!E57+Утилизация!E57</f>
        <v>0</v>
      </c>
      <c r="F57" s="23">
        <f>Платные!F57+Дети!F57+Возмещение!F57+Утилизация!F57</f>
        <v>0</v>
      </c>
      <c r="G57" s="23">
        <f>Платные!G57+Дети!G57+Возмещение!G57+Утилизация!G57</f>
        <v>0</v>
      </c>
    </row>
    <row r="58" spans="1:7" s="15" customFormat="1" x14ac:dyDescent="0.35">
      <c r="A58" s="13" t="s">
        <v>84</v>
      </c>
      <c r="B58" s="16" t="s">
        <v>64</v>
      </c>
      <c r="C58" s="23">
        <f>Платные!C58+Дети!C58+Возмещение!C58+Утилизация!C58</f>
        <v>150696.13999999998</v>
      </c>
      <c r="D58" s="23">
        <f>Платные!D58</f>
        <v>0</v>
      </c>
      <c r="E58" s="23">
        <f>Платные!E58+Дети!E58+Возмещение!E58+Утилизация!E58</f>
        <v>150696.13999999987</v>
      </c>
      <c r="F58" s="23">
        <f>Платные!F58+Дети!F58+Возмещение!F58+Утилизация!F58</f>
        <v>148002.33999999997</v>
      </c>
      <c r="G58" s="23">
        <f>Платные!G58+Дети!G58+Возмещение!G58+Утилизация!G58</f>
        <v>2693.799999999901</v>
      </c>
    </row>
    <row r="59" spans="1:7" ht="39" x14ac:dyDescent="0.35">
      <c r="A59" s="20" t="s">
        <v>85</v>
      </c>
      <c r="B59" s="4" t="s">
        <v>65</v>
      </c>
      <c r="C59" s="23">
        <f>Платные!C59+Дети!C59+Возмещение!C59+Утилизация!C59</f>
        <v>0</v>
      </c>
      <c r="D59" s="24">
        <f>SUM(D60:D61)</f>
        <v>0</v>
      </c>
      <c r="E59" s="23">
        <f>Платные!E59+Дети!E59+Возмещение!E59+Утилизация!E59</f>
        <v>0</v>
      </c>
      <c r="F59" s="23">
        <f>Платные!F59+Дети!F59+Возмещение!F59+Утилизация!F59</f>
        <v>0</v>
      </c>
      <c r="G59" s="23">
        <f>Платные!G59+Дети!G59+Возмещение!G59+Утилизация!G59</f>
        <v>0</v>
      </c>
    </row>
    <row r="60" spans="1:7" x14ac:dyDescent="0.35">
      <c r="A60" s="2" t="s">
        <v>86</v>
      </c>
      <c r="B60" s="4" t="s">
        <v>66</v>
      </c>
      <c r="C60" s="23">
        <f>Платные!C60+Дети!C60+Возмещение!C60+Утилизация!C60</f>
        <v>0</v>
      </c>
      <c r="D60" s="24"/>
      <c r="E60" s="23">
        <f>Платные!E60+Дети!E60+Возмещение!E60+Утилизация!E60</f>
        <v>0</v>
      </c>
      <c r="F60" s="23">
        <f>Платные!F60+Дети!F60+Возмещение!F60+Утилизация!F60</f>
        <v>0</v>
      </c>
      <c r="G60" s="23">
        <f>Платные!G60+Дети!G60+Возмещение!G60+Утилизация!G60</f>
        <v>0</v>
      </c>
    </row>
    <row r="61" spans="1:7" x14ac:dyDescent="0.35">
      <c r="A61" s="2" t="s">
        <v>87</v>
      </c>
      <c r="B61" s="4" t="s">
        <v>67</v>
      </c>
      <c r="C61" s="23">
        <f>Платные!C61+Дети!C61+Возмещение!C61+Утилизация!C61</f>
        <v>0</v>
      </c>
      <c r="D61" s="24"/>
      <c r="E61" s="23">
        <f>Платные!E61+Дети!E61+Возмещение!E61+Утилизация!E61</f>
        <v>0</v>
      </c>
      <c r="F61" s="23">
        <f>Платные!F61+Дети!F61+Возмещение!F61+Утилизация!F61</f>
        <v>0</v>
      </c>
      <c r="G61" s="23">
        <f>Платные!G61+Дети!G61+Возмещение!G61+Утилизация!G61</f>
        <v>0</v>
      </c>
    </row>
    <row r="62" spans="1:7" x14ac:dyDescent="0.35">
      <c r="A62" s="2" t="s">
        <v>88</v>
      </c>
      <c r="B62" s="4" t="s">
        <v>68</v>
      </c>
      <c r="C62" s="23">
        <f>Платные!C62+Дети!C62+Возмещение!C62+Утилизация!C62</f>
        <v>0</v>
      </c>
      <c r="D62" s="24"/>
      <c r="E62" s="23">
        <f>Платные!E62+Дети!E62+Возмещение!E62+Утилизация!E62</f>
        <v>0</v>
      </c>
      <c r="F62" s="23">
        <f>Платные!F62+Дети!F62+Возмещение!F62+Утилизация!F62</f>
        <v>0</v>
      </c>
      <c r="G62" s="23">
        <f>Платные!G62+Дети!G62+Возмещение!G62+Утилизация!G62</f>
        <v>0</v>
      </c>
    </row>
    <row r="63" spans="1:7" x14ac:dyDescent="0.35">
      <c r="A63" s="2" t="s">
        <v>89</v>
      </c>
      <c r="B63" s="4" t="s">
        <v>69</v>
      </c>
      <c r="C63" s="23">
        <f>Платные!C63+Дети!C63+Возмещение!C63+Утилизация!C63</f>
        <v>0</v>
      </c>
      <c r="D63" s="24"/>
      <c r="E63" s="23">
        <f>Платные!E63+Дети!E63+Возмещение!E63+Утилизация!E63</f>
        <v>0</v>
      </c>
      <c r="F63" s="23">
        <f>Платные!F63+Дети!F63+Возмещение!F63+Утилизация!F63</f>
        <v>0</v>
      </c>
      <c r="G63" s="23">
        <f>Платные!G63+Дети!G63+Возмещение!G63+Утилизация!G63</f>
        <v>0</v>
      </c>
    </row>
    <row r="64" spans="1:7" x14ac:dyDescent="0.35">
      <c r="A64" s="2" t="s">
        <v>90</v>
      </c>
      <c r="B64" s="4" t="s">
        <v>119</v>
      </c>
      <c r="C64" s="23">
        <f>Платные!C64+Дети!C64+Возмещение!C64+Утилизация!C64</f>
        <v>2748</v>
      </c>
      <c r="D64" s="24"/>
      <c r="E64" s="23">
        <f>Платные!E64+Дети!E64+Возмещение!E64+Утилизация!E64</f>
        <v>2748</v>
      </c>
      <c r="F64" s="23">
        <f>Платные!F64+Дети!F64+Возмещение!F64+Утилизация!F64</f>
        <v>2748</v>
      </c>
      <c r="G64" s="23">
        <f>Платные!G64+Дети!G64+Возмещение!G64+Утилизация!G64</f>
        <v>0</v>
      </c>
    </row>
    <row r="65" spans="1:7" x14ac:dyDescent="0.35">
      <c r="A65" s="2" t="s">
        <v>91</v>
      </c>
      <c r="B65" s="4" t="s">
        <v>120</v>
      </c>
      <c r="C65" s="23">
        <f>Платные!C65+Дети!C65+Возмещение!C65+Утилизация!C65</f>
        <v>0</v>
      </c>
      <c r="D65" s="24"/>
      <c r="E65" s="23">
        <f>Платные!E65+Дети!E65+Возмещение!E65+Утилизация!E65</f>
        <v>0</v>
      </c>
      <c r="F65" s="23">
        <f>Платные!F65+Дети!F65+Возмещение!F65+Утилизация!F65</f>
        <v>0</v>
      </c>
      <c r="G65" s="23">
        <f>Платные!G65+Дети!G65+Возмещение!G65+Утилизация!G65</f>
        <v>0</v>
      </c>
    </row>
    <row r="66" spans="1:7" s="15" customFormat="1" ht="29" x14ac:dyDescent="0.35">
      <c r="A66" s="13" t="s">
        <v>92</v>
      </c>
      <c r="B66" s="16" t="s">
        <v>122</v>
      </c>
      <c r="C66" s="23">
        <f>Платные!C66+Дети!C66+Возмещение!C66+Утилизация!C66</f>
        <v>0</v>
      </c>
      <c r="D66" s="25"/>
      <c r="E66" s="23">
        <f>Платные!E66+Дети!E66+Возмещение!E66+Утилизация!E66</f>
        <v>0</v>
      </c>
      <c r="F66" s="23">
        <f>Платные!F66+Дети!F66+Возмещение!F66+Утилизация!F66</f>
        <v>0</v>
      </c>
      <c r="G66" s="23">
        <f>Платные!G66+Дети!G66+Возмещение!G66+Утилизация!G66</f>
        <v>0</v>
      </c>
    </row>
    <row r="67" spans="1:7" s="19" customFormat="1" x14ac:dyDescent="0.35">
      <c r="A67" s="17" t="s">
        <v>93</v>
      </c>
      <c r="B67" s="18" t="s">
        <v>121</v>
      </c>
      <c r="C67" s="23">
        <f>Платные!C67+Дети!C67+Возмещение!C67+Утилизация!C67</f>
        <v>147948.13999999998</v>
      </c>
      <c r="D67" s="26">
        <f>SUM(D68:D69)</f>
        <v>0</v>
      </c>
      <c r="E67" s="23">
        <f>Платные!E67+Дети!E67+Возмещение!E67+Утилизация!E67</f>
        <v>147948.13999999987</v>
      </c>
      <c r="F67" s="23">
        <f>Платные!F67+Дети!F67+Возмещение!F67+Утилизация!F67</f>
        <v>145254.33999999997</v>
      </c>
      <c r="G67" s="23">
        <f>Платные!G67+Дети!G67+Возмещение!G67+Утилизация!G67</f>
        <v>2693.799999999901</v>
      </c>
    </row>
    <row r="68" spans="1:7" x14ac:dyDescent="0.35">
      <c r="A68" s="2" t="s">
        <v>94</v>
      </c>
      <c r="B68" s="4" t="s">
        <v>123</v>
      </c>
      <c r="C68" s="23">
        <f>Платные!C68+Дети!C68+Возмещение!C68+Утилизация!C68</f>
        <v>0</v>
      </c>
      <c r="D68" s="24"/>
      <c r="E68" s="23">
        <f>Платные!E68+Дети!E68+Возмещение!E68+Утилизация!E68</f>
        <v>0</v>
      </c>
      <c r="F68" s="23">
        <f>Платные!F68+Дети!F68+Возмещение!F68+Утилизация!F68</f>
        <v>0</v>
      </c>
      <c r="G68" s="23">
        <f>Платные!G68+Дети!G68+Возмещение!G68+Утилизация!G68</f>
        <v>0</v>
      </c>
    </row>
    <row r="69" spans="1:7" x14ac:dyDescent="0.35">
      <c r="A69" s="2" t="s">
        <v>95</v>
      </c>
      <c r="B69" s="4" t="s">
        <v>124</v>
      </c>
      <c r="C69" s="23">
        <f>Платные!C69+Дети!C69+Возмещение!C69+Утилизация!C69</f>
        <v>147948.13999999998</v>
      </c>
      <c r="D69" s="24"/>
      <c r="E69" s="23">
        <f>Платные!E69+Дети!E69+Возмещение!E69+Утилизация!E69</f>
        <v>147948.13999999987</v>
      </c>
      <c r="F69" s="23">
        <f>Платные!F69+Дети!F69+Возмещение!F69+Утилизация!F69</f>
        <v>145254.33999999997</v>
      </c>
      <c r="G69" s="23">
        <f>Платные!G69+Дети!G69+Возмещение!G69+Утилизация!G69</f>
        <v>2693.799999999901</v>
      </c>
    </row>
    <row r="70" spans="1:7" x14ac:dyDescent="0.35">
      <c r="A70" s="2" t="s">
        <v>96</v>
      </c>
      <c r="B70" s="4" t="s">
        <v>125</v>
      </c>
      <c r="C70" s="23">
        <f>Платные!C70+Дети!C70+Возмещение!C70+Утилизация!C70</f>
        <v>0</v>
      </c>
      <c r="D70" s="24"/>
      <c r="E70" s="23">
        <f>Платные!E70+Дети!E70+Возмещение!E70+Утилизация!E70</f>
        <v>0</v>
      </c>
      <c r="F70" s="23">
        <f>Платные!F70+Дети!F70+Возмещение!F70+Утилизация!F70</f>
        <v>0</v>
      </c>
      <c r="G70" s="23">
        <f>Платные!G70+Дети!G70+Возмещение!G70+Утилизация!G70</f>
        <v>0</v>
      </c>
    </row>
    <row r="71" spans="1:7" s="15" customFormat="1" x14ac:dyDescent="0.35">
      <c r="A71" s="13" t="s">
        <v>97</v>
      </c>
      <c r="B71" s="16" t="s">
        <v>126</v>
      </c>
      <c r="C71" s="23">
        <f>Платные!C71+Дети!C71+Возмещение!C71+Утилизация!C71</f>
        <v>0</v>
      </c>
      <c r="D71" s="25">
        <f>D72</f>
        <v>0</v>
      </c>
      <c r="E71" s="23">
        <f>Платные!E71+Дети!E71+Возмещение!E71+Утилизация!E71</f>
        <v>0</v>
      </c>
      <c r="F71" s="23">
        <f>Платные!F71+Дети!F71+Возмещение!F71+Утилизация!F71</f>
        <v>0</v>
      </c>
      <c r="G71" s="23">
        <f>Платные!G71+Дети!G71+Возмещение!G71+Утилизация!G71</f>
        <v>0</v>
      </c>
    </row>
    <row r="72" spans="1:7" s="15" customFormat="1" ht="29" x14ac:dyDescent="0.35">
      <c r="A72" s="13" t="s">
        <v>98</v>
      </c>
      <c r="B72" s="16" t="s">
        <v>127</v>
      </c>
      <c r="C72" s="23">
        <f>Платные!C72+Дети!C72+Возмещение!C72+Утилизация!C72</f>
        <v>0</v>
      </c>
      <c r="D72" s="25">
        <f>SUM(D73:D73)</f>
        <v>0</v>
      </c>
      <c r="E72" s="23">
        <f>Платные!E72+Дети!E72+Возмещение!E72+Утилизация!E72</f>
        <v>0</v>
      </c>
      <c r="F72" s="23">
        <f>Платные!F72+Дети!F72+Возмещение!F72+Утилизация!F72</f>
        <v>0</v>
      </c>
      <c r="G72" s="23">
        <f>Платные!G72+Дети!G72+Возмещение!G72+Утилизация!G72</f>
        <v>0</v>
      </c>
    </row>
    <row r="73" spans="1:7" x14ac:dyDescent="0.35">
      <c r="A73" s="2" t="s">
        <v>99</v>
      </c>
      <c r="B73" s="4" t="s">
        <v>128</v>
      </c>
      <c r="C73" s="23">
        <f>Платные!C73+Дети!C73+Возмещение!C73+Утилизация!C73</f>
        <v>0</v>
      </c>
      <c r="D73" s="24"/>
      <c r="E73" s="23">
        <f>Платные!E73+Дети!E73+Возмещение!E73+Утилизация!E73</f>
        <v>0</v>
      </c>
      <c r="F73" s="23">
        <f>Платные!F73+Дети!F73+Возмещение!F73+Утилизация!F73</f>
        <v>0</v>
      </c>
      <c r="G73" s="23">
        <f>Платные!G73+Дети!G73+Возмещение!G73+Утилизация!G73</f>
        <v>0</v>
      </c>
    </row>
    <row r="74" spans="1:7" s="15" customFormat="1" x14ac:dyDescent="0.35">
      <c r="A74" s="13" t="s">
        <v>100</v>
      </c>
      <c r="B74" s="16" t="s">
        <v>129</v>
      </c>
      <c r="C74" s="23">
        <f>Платные!C74+Дети!C74+Возмещение!C74+Утилизация!C74</f>
        <v>0</v>
      </c>
      <c r="D74" s="25"/>
      <c r="E74" s="23">
        <f>Платные!E74+Дети!E74+Возмещение!E74+Утилизация!E74</f>
        <v>0</v>
      </c>
      <c r="F74" s="23">
        <f>Платные!F74+Дети!F74+Возмещение!F74+Утилизация!F74</f>
        <v>0</v>
      </c>
      <c r="G74" s="23">
        <f>Платные!G74+Дети!G74+Возмещение!G74+Утилизация!G74</f>
        <v>0</v>
      </c>
    </row>
    <row r="75" spans="1:7" s="15" customFormat="1" x14ac:dyDescent="0.35">
      <c r="A75" s="13" t="s">
        <v>101</v>
      </c>
      <c r="B75" s="16" t="s">
        <v>130</v>
      </c>
      <c r="C75" s="23">
        <f>Платные!C75+Дети!C75+Возмещение!C75+Утилизация!C75</f>
        <v>0</v>
      </c>
      <c r="D75" s="25"/>
      <c r="E75" s="23">
        <f>Платные!E75+Дети!E75+Возмещение!E75+Утилизация!E75</f>
        <v>0</v>
      </c>
      <c r="F75" s="23">
        <f>Платные!F75+Дети!F75+Возмещение!F75+Утилизация!F75</f>
        <v>0</v>
      </c>
      <c r="G75" s="23">
        <f>Платные!G75+Дети!G75+Возмещение!G75+Утилизация!G75</f>
        <v>0</v>
      </c>
    </row>
    <row r="76" spans="1:7" x14ac:dyDescent="0.35">
      <c r="A76" s="2" t="s">
        <v>102</v>
      </c>
      <c r="B76" s="4" t="s">
        <v>131</v>
      </c>
      <c r="C76" s="23">
        <f>Платные!C76+Дети!C76+Возмещение!C76+Утилизация!C76</f>
        <v>0</v>
      </c>
      <c r="D76" s="24"/>
      <c r="E76" s="23">
        <f>Платные!E76+Дети!E76+Возмещение!E76+Утилизация!E76</f>
        <v>0</v>
      </c>
      <c r="F76" s="23">
        <f>Платные!F76+Дети!F76+Возмещение!F76+Утилизация!F76</f>
        <v>0</v>
      </c>
      <c r="G76" s="23">
        <f>Платные!G76+Дети!G76+Возмещение!G76+Утилизация!G76</f>
        <v>0</v>
      </c>
    </row>
    <row r="77" spans="1:7" x14ac:dyDescent="0.35">
      <c r="A77" s="2" t="s">
        <v>103</v>
      </c>
      <c r="B77" s="4" t="s">
        <v>132</v>
      </c>
      <c r="C77" s="23">
        <f>Платные!C77+Дети!C77+Возмещение!C77+Утилизация!C77</f>
        <v>0</v>
      </c>
      <c r="D77" s="24"/>
      <c r="E77" s="23">
        <f>Платные!E77+Дети!E77+Возмещение!E77+Утилизация!E77</f>
        <v>0</v>
      </c>
      <c r="F77" s="23">
        <f>Платные!F77+Дети!F77+Возмещение!F77+Утилизация!F77</f>
        <v>0</v>
      </c>
      <c r="G77" s="23">
        <f>Платные!G77+Дети!G77+Возмещение!G77+Утилизация!G77</f>
        <v>0</v>
      </c>
    </row>
    <row r="78" spans="1:7" s="15" customFormat="1" x14ac:dyDescent="0.35">
      <c r="A78" s="13" t="s">
        <v>104</v>
      </c>
      <c r="B78" s="16" t="s">
        <v>133</v>
      </c>
      <c r="C78" s="23">
        <f>Платные!C78+Дети!C78+Возмещение!C78+Утилизация!C78</f>
        <v>4882.2700000000004</v>
      </c>
      <c r="D78" s="25">
        <f>SUM(D79:D82)</f>
        <v>0</v>
      </c>
      <c r="E78" s="23">
        <f>Платные!E78+Дети!E78+Возмещение!E78+Утилизация!E78</f>
        <v>4882.2700000000004</v>
      </c>
      <c r="F78" s="23">
        <f>Платные!F78+Дети!F78+Возмещение!F78+Утилизация!F78</f>
        <v>4882.2700000000004</v>
      </c>
      <c r="G78" s="23">
        <f>Платные!G78+Дети!G78+Возмещение!G78+Утилизация!G78</f>
        <v>0</v>
      </c>
    </row>
    <row r="79" spans="1:7" ht="29" x14ac:dyDescent="0.35">
      <c r="A79" s="2" t="s">
        <v>105</v>
      </c>
      <c r="B79" s="4" t="s">
        <v>134</v>
      </c>
      <c r="C79" s="23">
        <f>Платные!C79+Дети!C79+Возмещение!C79+Утилизация!C79</f>
        <v>4882.2700000000004</v>
      </c>
      <c r="D79" s="24"/>
      <c r="E79" s="23">
        <f>Платные!E79+Дети!E79+Возмещение!E79+Утилизация!E79</f>
        <v>4882.2700000000004</v>
      </c>
      <c r="F79" s="23">
        <f>Платные!F79+Дети!F79+Возмещение!F79+Утилизация!F79</f>
        <v>4882.2700000000004</v>
      </c>
      <c r="G79" s="23">
        <f>Платные!G79+Дети!G79+Возмещение!G79+Утилизация!G79</f>
        <v>0</v>
      </c>
    </row>
    <row r="80" spans="1:7" ht="29" x14ac:dyDescent="0.35">
      <c r="A80" s="2" t="s">
        <v>106</v>
      </c>
      <c r="B80" s="4" t="s">
        <v>135</v>
      </c>
      <c r="C80" s="23">
        <f>Платные!C80+Дети!C80+Возмещение!C80+Утилизация!C80</f>
        <v>0</v>
      </c>
      <c r="D80" s="24"/>
      <c r="E80" s="23">
        <f>Платные!E80+Дети!E80+Возмещение!E80+Утилизация!E80</f>
        <v>0</v>
      </c>
      <c r="F80" s="23">
        <f>Платные!F80+Дети!F80+Возмещение!F80+Утилизация!F80</f>
        <v>0</v>
      </c>
      <c r="G80" s="23">
        <f>Платные!G80+Дети!G80+Возмещение!G80+Утилизация!G80</f>
        <v>0</v>
      </c>
    </row>
    <row r="81" spans="1:7" x14ac:dyDescent="0.35">
      <c r="A81" s="2" t="s">
        <v>192</v>
      </c>
      <c r="B81" s="4" t="s">
        <v>136</v>
      </c>
      <c r="C81" s="23">
        <f>Платные!C81+Дети!C81+Возмещение!C81+Утилизация!C81</f>
        <v>0</v>
      </c>
      <c r="D81" s="24"/>
      <c r="E81" s="23">
        <f>Платные!E81+Дети!E81+Возмещение!E81+Утилизация!E81</f>
        <v>0</v>
      </c>
      <c r="F81" s="23">
        <f>Платные!F81+Дети!F81+Возмещение!F81+Утилизация!F81</f>
        <v>0</v>
      </c>
      <c r="G81" s="23">
        <f>Платные!G81+Дети!G81+Возмещение!G81+Утилизация!G81</f>
        <v>0</v>
      </c>
    </row>
    <row r="82" spans="1:7" x14ac:dyDescent="0.35">
      <c r="A82" s="2" t="s">
        <v>107</v>
      </c>
      <c r="B82" s="4" t="s">
        <v>137</v>
      </c>
      <c r="C82" s="23">
        <f>Платные!C82+Дети!C82+Возмещение!C82+Утилизация!C82</f>
        <v>0</v>
      </c>
      <c r="D82" s="24"/>
      <c r="E82" s="23">
        <f>Платные!E82+Дети!E82+Возмещение!E82+Утилизация!E82</f>
        <v>0</v>
      </c>
      <c r="F82" s="23">
        <f>Платные!F82+Дети!F82+Возмещение!F82+Утилизация!F82</f>
        <v>0</v>
      </c>
      <c r="G82" s="23">
        <f>Платные!G82+Дети!G82+Возмещение!G82+Утилизация!G82</f>
        <v>0</v>
      </c>
    </row>
    <row r="83" spans="1:7" s="15" customFormat="1" x14ac:dyDescent="0.35">
      <c r="A83" s="13" t="s">
        <v>108</v>
      </c>
      <c r="B83" s="16" t="s">
        <v>138</v>
      </c>
      <c r="C83" s="23">
        <f>Платные!C83+Дети!C83+Возмещение!C83+Утилизация!C83</f>
        <v>116968.6</v>
      </c>
      <c r="D83" s="25">
        <f>D84+D86</f>
        <v>0</v>
      </c>
      <c r="E83" s="23">
        <f>Платные!E83+Дети!E83+Возмещение!E83+Утилизация!E83</f>
        <v>116968.6</v>
      </c>
      <c r="F83" s="23">
        <f>Платные!F83+Дети!F83+Возмещение!F83+Утилизация!F83</f>
        <v>116968.6</v>
      </c>
      <c r="G83" s="23">
        <f>Платные!G83+Дети!G83+Возмещение!G83+Утилизация!G83</f>
        <v>0</v>
      </c>
    </row>
    <row r="84" spans="1:7" s="15" customFormat="1" x14ac:dyDescent="0.35">
      <c r="A84" s="13" t="s">
        <v>109</v>
      </c>
      <c r="B84" s="16" t="s">
        <v>139</v>
      </c>
      <c r="C84" s="23">
        <f>Платные!C84+Дети!C84+Возмещение!C84+Утилизация!C84</f>
        <v>65430</v>
      </c>
      <c r="D84" s="25">
        <f>D85</f>
        <v>0</v>
      </c>
      <c r="E84" s="23">
        <f>Платные!E84+Дети!E84+Возмещение!E84+Утилизация!E84</f>
        <v>65430</v>
      </c>
      <c r="F84" s="23">
        <f>Платные!F84+Дети!F84+Возмещение!F84+Утилизация!F84</f>
        <v>65430</v>
      </c>
      <c r="G84" s="23">
        <f>Платные!G84+Дети!G84+Возмещение!G84+Утилизация!G84</f>
        <v>0</v>
      </c>
    </row>
    <row r="85" spans="1:7" x14ac:dyDescent="0.35">
      <c r="A85" s="2" t="s">
        <v>110</v>
      </c>
      <c r="B85" s="4" t="s">
        <v>140</v>
      </c>
      <c r="C85" s="23">
        <f>Платные!C85+Дети!C85+Возмещение!C85+Утилизация!C85</f>
        <v>65430</v>
      </c>
      <c r="D85" s="24"/>
      <c r="E85" s="23">
        <f>Платные!E85+Дети!E85+Возмещение!E85+Утилизация!E85</f>
        <v>65430</v>
      </c>
      <c r="F85" s="23">
        <f>Платные!F85+Дети!F85+Возмещение!F85+Утилизация!F85</f>
        <v>65430</v>
      </c>
      <c r="G85" s="23">
        <f>Платные!G85+Дети!G85+Возмещение!G85+Утилизация!G85</f>
        <v>0</v>
      </c>
    </row>
    <row r="86" spans="1:7" s="15" customFormat="1" x14ac:dyDescent="0.35">
      <c r="A86" s="13" t="s">
        <v>111</v>
      </c>
      <c r="B86" s="16" t="s">
        <v>141</v>
      </c>
      <c r="C86" s="23">
        <f>Платные!C86+Дети!C86+Возмещение!C86+Утилизация!C86</f>
        <v>51538.6</v>
      </c>
      <c r="D86" s="25">
        <f>SUM(D87)</f>
        <v>0</v>
      </c>
      <c r="E86" s="23">
        <f>Платные!E86+Дети!E86+Возмещение!E86+Утилизация!E86</f>
        <v>51538.6</v>
      </c>
      <c r="F86" s="23">
        <f>Платные!F86+Дети!F86+Возмещение!F86+Утилизация!F86</f>
        <v>51538.6</v>
      </c>
      <c r="G86" s="23">
        <f>Платные!G86+Дети!G86+Возмещение!G86+Утилизация!G86</f>
        <v>0</v>
      </c>
    </row>
    <row r="87" spans="1:7" s="15" customFormat="1" x14ac:dyDescent="0.35">
      <c r="A87" s="13" t="s">
        <v>112</v>
      </c>
      <c r="B87" s="16" t="s">
        <v>142</v>
      </c>
      <c r="C87" s="23">
        <f>Платные!C87+Дети!C87+Возмещение!C87+Утилизация!C87</f>
        <v>51538.6</v>
      </c>
      <c r="D87" s="25">
        <f>SUM(D88:D93)</f>
        <v>0</v>
      </c>
      <c r="E87" s="23">
        <f>Платные!E87+Дети!E87+Возмещение!E87+Утилизация!E87</f>
        <v>51538.6</v>
      </c>
      <c r="F87" s="23">
        <f>Платные!F87+Дети!F87+Возмещение!F87+Утилизация!F87</f>
        <v>51538.6</v>
      </c>
      <c r="G87" s="23">
        <f>Платные!G87+Дети!G87+Возмещение!G87+Утилизация!G87</f>
        <v>0</v>
      </c>
    </row>
    <row r="88" spans="1:7" x14ac:dyDescent="0.35">
      <c r="A88" s="2" t="s">
        <v>113</v>
      </c>
      <c r="B88" s="4" t="s">
        <v>143</v>
      </c>
      <c r="C88" s="23">
        <f>Платные!C88+Дети!C88+Возмещение!C88+Утилизация!C88</f>
        <v>0</v>
      </c>
      <c r="D88" s="24"/>
      <c r="E88" s="23">
        <f>Платные!E88+Дети!E88+Возмещение!E88+Утилизация!E88</f>
        <v>0</v>
      </c>
      <c r="F88" s="23">
        <f>Платные!F88+Дети!F88+Возмещение!F88+Утилизация!F88</f>
        <v>0</v>
      </c>
      <c r="G88" s="23">
        <f>Платные!G88+Дети!G88+Возмещение!G88+Утилизация!G88</f>
        <v>0</v>
      </c>
    </row>
    <row r="89" spans="1:7" x14ac:dyDescent="0.35">
      <c r="A89" s="2" t="s">
        <v>114</v>
      </c>
      <c r="B89" s="4" t="s">
        <v>144</v>
      </c>
      <c r="C89" s="23">
        <f>Платные!C89+Дети!C89+Возмещение!C89+Утилизация!C89</f>
        <v>0</v>
      </c>
      <c r="D89" s="24"/>
      <c r="E89" s="23">
        <f>Платные!E89+Дети!E89+Возмещение!E89+Утилизация!E89</f>
        <v>0</v>
      </c>
      <c r="F89" s="23">
        <f>Платные!F89+Дети!F89+Возмещение!F89+Утилизация!F89</f>
        <v>0</v>
      </c>
      <c r="G89" s="23">
        <f>Платные!G89+Дети!G89+Возмещение!G89+Утилизация!G89</f>
        <v>0</v>
      </c>
    </row>
    <row r="90" spans="1:7" x14ac:dyDescent="0.35">
      <c r="A90" s="2" t="s">
        <v>115</v>
      </c>
      <c r="B90" s="4" t="s">
        <v>145</v>
      </c>
      <c r="C90" s="23">
        <f>Платные!C90+Дети!C90+Возмещение!C90+Утилизация!C90</f>
        <v>0</v>
      </c>
      <c r="D90" s="24"/>
      <c r="E90" s="23">
        <f>Платные!E90+Дети!E90+Возмещение!E90+Утилизация!E90</f>
        <v>0</v>
      </c>
      <c r="F90" s="23">
        <f>Платные!F90+Дети!F90+Возмещение!F90+Утилизация!F90</f>
        <v>0</v>
      </c>
      <c r="G90" s="23">
        <f>Платные!G90+Дети!G90+Возмещение!G90+Утилизация!G90</f>
        <v>0</v>
      </c>
    </row>
    <row r="91" spans="1:7" x14ac:dyDescent="0.35">
      <c r="A91" s="2" t="s">
        <v>116</v>
      </c>
      <c r="B91" s="4" t="s">
        <v>146</v>
      </c>
      <c r="C91" s="23">
        <f>Платные!C91+Дети!C91+Возмещение!C91+Утилизация!C91</f>
        <v>2881.35</v>
      </c>
      <c r="D91" s="23">
        <f>Платные!D91+Дети!D91+Возмещение!D91+Утилизация!D91</f>
        <v>0</v>
      </c>
      <c r="E91" s="23">
        <f>Платные!E91+Дети!E91+Возмещение!E91+Утилизация!E91</f>
        <v>2881.35</v>
      </c>
      <c r="F91" s="23">
        <f>Платные!F91+Дети!F91+Возмещение!F91+Утилизация!F91</f>
        <v>2881.35</v>
      </c>
      <c r="G91" s="23">
        <f>Платные!G91+Дети!G91+Возмещение!G91+Утилизация!G91</f>
        <v>0</v>
      </c>
    </row>
    <row r="92" spans="1:7" x14ac:dyDescent="0.35">
      <c r="A92" s="2" t="s">
        <v>117</v>
      </c>
      <c r="B92" s="4" t="s">
        <v>147</v>
      </c>
      <c r="C92" s="23">
        <f>Платные!C92+Дети!C92+Возмещение!C92+Утилизация!C92</f>
        <v>0</v>
      </c>
      <c r="D92" s="24"/>
      <c r="E92" s="23">
        <f>Платные!E92+Дети!E92+Возмещение!E92+Утилизация!E92</f>
        <v>0</v>
      </c>
      <c r="F92" s="23">
        <f>Платные!F92+Дети!F92+Возмещение!F92+Утилизация!F92</f>
        <v>0</v>
      </c>
      <c r="G92" s="23">
        <f>Платные!G92+Дети!G92+Возмещение!G92+Утилизация!G92</f>
        <v>0</v>
      </c>
    </row>
    <row r="93" spans="1:7" x14ac:dyDescent="0.35">
      <c r="A93" s="2" t="s">
        <v>118</v>
      </c>
      <c r="B93" s="4" t="s">
        <v>148</v>
      </c>
      <c r="C93" s="23">
        <f>Платные!C93+Дети!C93+Возмещение!C93+Утилизация!C93</f>
        <v>48657.25</v>
      </c>
      <c r="D93" s="24"/>
      <c r="E93" s="23">
        <f>Платные!E93+Дети!E93+Возмещение!E93+Утилизация!E93</f>
        <v>48657.25</v>
      </c>
      <c r="F93" s="23">
        <f>Платные!F93+Дети!F93+Возмещение!F93+Утилизация!F93</f>
        <v>48657.25</v>
      </c>
      <c r="G93" s="23">
        <f>Платные!G93+Дети!G93+Возмещение!G93+Утилизация!G93</f>
        <v>0</v>
      </c>
    </row>
    <row r="94" spans="1:7" ht="22.5" customHeight="1" x14ac:dyDescent="0.35">
      <c r="A94" s="43" t="s">
        <v>168</v>
      </c>
      <c r="B94" s="4" t="s">
        <v>169</v>
      </c>
      <c r="C94" s="23">
        <f>Платные!C94+Дети!C94+Возмещение!C94+Утилизация!C94</f>
        <v>18880</v>
      </c>
      <c r="D94" s="24"/>
      <c r="E94" s="23">
        <f>Платные!E94+Дети!E94+Возмещение!E94+Утилизация!E94</f>
        <v>18880</v>
      </c>
      <c r="F94" s="23">
        <f>Платные!F94+Дети!F94+Возмещение!F94+Утилизация!F94</f>
        <v>18880</v>
      </c>
      <c r="G94" s="23">
        <f>Платные!G94+Дети!G94+Возмещение!G94+Утилизация!G94</f>
        <v>0</v>
      </c>
    </row>
    <row r="95" spans="1:7" x14ac:dyDescent="0.35">
      <c r="E95" s="39"/>
      <c r="G95" s="1"/>
    </row>
    <row r="96" spans="1:7" ht="15.5" x14ac:dyDescent="0.35">
      <c r="A96" s="30" t="s">
        <v>184</v>
      </c>
      <c r="B96" s="31"/>
      <c r="C96" s="15" t="s">
        <v>181</v>
      </c>
      <c r="D96" s="32" t="s">
        <v>178</v>
      </c>
      <c r="E96" s="37"/>
      <c r="F96" s="33" t="s">
        <v>183</v>
      </c>
      <c r="G96" s="34"/>
    </row>
    <row r="97" spans="1:6" x14ac:dyDescent="0.35">
      <c r="A97" s="35" t="s">
        <v>179</v>
      </c>
      <c r="B97" s="31"/>
      <c r="E97" s="48" t="s">
        <v>179</v>
      </c>
      <c r="F97" s="48"/>
    </row>
    <row r="98" spans="1:6" x14ac:dyDescent="0.35">
      <c r="A98" s="35"/>
      <c r="B98" s="31"/>
      <c r="E98" s="35"/>
      <c r="F98" s="35"/>
    </row>
    <row r="99" spans="1:6" x14ac:dyDescent="0.35">
      <c r="A99" t="s">
        <v>180</v>
      </c>
      <c r="B99" s="31"/>
      <c r="E99" s="36"/>
    </row>
  </sheetData>
  <mergeCells count="4">
    <mergeCell ref="A7:G7"/>
    <mergeCell ref="C10:E10"/>
    <mergeCell ref="C13:E13"/>
    <mergeCell ref="E97:F9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Дети</vt:lpstr>
      <vt:lpstr>Платные</vt:lpstr>
      <vt:lpstr>Возмещение</vt:lpstr>
      <vt:lpstr>Утилизация</vt:lpstr>
      <vt:lpstr>СВОД</vt:lpstr>
      <vt:lpstr>Платные!Область_печати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2018-01-09T06:22:16Z</cp:lastPrinted>
  <dcterms:created xsi:type="dcterms:W3CDTF">2013-08-08T13:03:50Z</dcterms:created>
  <dcterms:modified xsi:type="dcterms:W3CDTF">2018-01-09T06:22:20Z</dcterms:modified>
</cp:coreProperties>
</file>